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6.xml" ContentType="application/vnd.ms-office.chartstyle+xml"/>
  <Override PartName="/xl/worksheets/sheet1.xml" ContentType="application/vnd.openxmlformats-officedocument.spreadsheetml.worksheet+xml"/>
  <Override PartName="/xl/charts/colors5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olors4.xml" ContentType="application/vnd.ms-office.chartcolorstyle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3.xml" ContentType="application/vnd.ms-office.chartcolorstyle+xml"/>
  <Override PartName="/xl/charts/style4.xml" ContentType="application/vnd.ms-office.chartstyle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activeX/activeX5.bin" ContentType="application/vnd.ms-office.activeX"/>
  <Override PartName="/xl/activeX/activeX1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5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codeName="ThisWorkbook" defaultThemeVersion="166925"/>
  <xr:revisionPtr revIDLastSave="0" documentId="13_ncr:1000001_{9570D265-707E-B74B-9730-2C7815B90B8D}" xr6:coauthVersionLast="33" xr6:coauthVersionMax="33" xr10:uidLastSave="{00000000-0000-0000-0000-000000000000}"/>
  <workbookProtection lockStructure="1"/>
  <bookViews>
    <workbookView xWindow="0" yWindow="0" windowWidth="21312" windowHeight="9108" activeTab="1" xr2:uid="{00000000-000D-0000-FFFF-FFFF00000000}"/>
  </bookViews>
  <sheets>
    <sheet name="ICO Overview" sheetId="10" r:id="rId1"/>
    <sheet name="Dashboard" sheetId="1" r:id="rId2"/>
    <sheet name="ICO Model" sheetId="4" r:id="rId3"/>
    <sheet name="Revenue Model" sheetId="8" r:id="rId4"/>
  </sheets>
  <definedNames>
    <definedName name="sell_pressure">Dashboard!$C$21</definedName>
    <definedName name="token" localSheetId="0">'ICO Overview'!$C$5</definedName>
    <definedName name="token_price" localSheetId="0">'ICO Overview'!$C$6</definedName>
    <definedName name="tokens_issued" localSheetId="0">'ICO Overview'!$C$7</definedName>
    <definedName name="tokens_issued">Dashboard!$C$5</definedName>
    <definedName name="transaction_fee">'Revenue Model'!$C$15</definedName>
    <definedName name="transaction_volume">'Revenue Model'!$C$14</definedName>
    <definedName name="wallet_fee">'Revenue Model'!$C$13</definedName>
  </definedNames>
  <calcPr calcId="179016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5" i="1"/>
  <c r="C11" i="10"/>
  <c r="C10" i="10"/>
  <c r="C20" i="1"/>
  <c r="C23" i="1"/>
  <c r="C22" i="1"/>
  <c r="C6" i="4"/>
  <c r="C20" i="10"/>
  <c r="D13" i="1"/>
  <c r="D12" i="1"/>
  <c r="D11" i="1"/>
  <c r="D10" i="1"/>
  <c r="D9" i="1"/>
  <c r="C14" i="1"/>
  <c r="D19" i="10"/>
  <c r="D18" i="10"/>
  <c r="D17" i="10"/>
  <c r="D16" i="10"/>
  <c r="D15" i="10"/>
  <c r="C8" i="10"/>
  <c r="C7" i="4"/>
  <c r="D7" i="4"/>
  <c r="D20" i="10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E10" i="1"/>
  <c r="E11" i="1"/>
  <c r="E12" i="1"/>
  <c r="E9" i="1"/>
  <c r="E13" i="1"/>
  <c r="C8" i="4"/>
  <c r="D8" i="4"/>
  <c r="E14" i="1"/>
  <c r="D14" i="1"/>
  <c r="C21" i="1"/>
  <c r="Q5" i="8"/>
  <c r="R5" i="8"/>
  <c r="S5" i="8"/>
  <c r="M5" i="8"/>
  <c r="N5" i="8"/>
  <c r="O5" i="8"/>
  <c r="I5" i="8"/>
  <c r="J5" i="8"/>
  <c r="K5" i="8"/>
  <c r="E5" i="8"/>
  <c r="F5" i="8"/>
  <c r="G5" i="8"/>
  <c r="C5" i="8"/>
  <c r="C6" i="8"/>
  <c r="T5" i="4"/>
  <c r="P5" i="4"/>
  <c r="O5" i="4"/>
  <c r="S5" i="4"/>
  <c r="R5" i="4"/>
  <c r="N5" i="4"/>
  <c r="Q5" i="4"/>
  <c r="M5" i="4"/>
  <c r="D5" i="4"/>
  <c r="T6" i="8"/>
  <c r="T8" i="8"/>
  <c r="T9" i="8"/>
  <c r="S6" i="8"/>
  <c r="S8" i="8"/>
  <c r="S9" i="8"/>
  <c r="R6" i="8"/>
  <c r="R7" i="8"/>
  <c r="Q6" i="8"/>
  <c r="Q8" i="8"/>
  <c r="Q9" i="8"/>
  <c r="P6" i="8"/>
  <c r="P8" i="8"/>
  <c r="P9" i="8"/>
  <c r="O6" i="8"/>
  <c r="O8" i="8"/>
  <c r="O9" i="8"/>
  <c r="N6" i="8"/>
  <c r="N7" i="8"/>
  <c r="M6" i="8"/>
  <c r="M7" i="8"/>
  <c r="L6" i="8"/>
  <c r="L8" i="8"/>
  <c r="L9" i="8"/>
  <c r="K6" i="8"/>
  <c r="K8" i="8"/>
  <c r="K9" i="8"/>
  <c r="J6" i="8"/>
  <c r="J7" i="8"/>
  <c r="I6" i="8"/>
  <c r="I7" i="8"/>
  <c r="H6" i="8"/>
  <c r="H8" i="8"/>
  <c r="H9" i="8"/>
  <c r="G6" i="8"/>
  <c r="G8" i="8"/>
  <c r="G9" i="8"/>
  <c r="F6" i="8"/>
  <c r="F7" i="8"/>
  <c r="E6" i="8"/>
  <c r="E7" i="8"/>
  <c r="D6" i="8"/>
  <c r="D8" i="8"/>
  <c r="D9" i="8"/>
  <c r="C8" i="8"/>
  <c r="C9" i="8"/>
  <c r="E5" i="4"/>
  <c r="F5" i="4"/>
  <c r="G5" i="4"/>
  <c r="H5" i="4"/>
  <c r="I5" i="4"/>
  <c r="J5" i="4"/>
  <c r="K5" i="4"/>
  <c r="L5" i="4"/>
  <c r="E8" i="4"/>
  <c r="G7" i="8"/>
  <c r="G10" i="8"/>
  <c r="K7" i="8"/>
  <c r="K10" i="8"/>
  <c r="O7" i="8"/>
  <c r="O10" i="8"/>
  <c r="C7" i="8"/>
  <c r="C10" i="8"/>
  <c r="S7" i="8"/>
  <c r="I8" i="8"/>
  <c r="I9" i="8"/>
  <c r="I10" i="8"/>
  <c r="M8" i="8"/>
  <c r="M9" i="8"/>
  <c r="M10" i="8"/>
  <c r="D7" i="8"/>
  <c r="D10" i="8"/>
  <c r="H7" i="8"/>
  <c r="L7" i="8"/>
  <c r="L10" i="8"/>
  <c r="P7" i="8"/>
  <c r="P10" i="8"/>
  <c r="T7" i="8"/>
  <c r="F8" i="8"/>
  <c r="F9" i="8"/>
  <c r="F10" i="8"/>
  <c r="J8" i="8"/>
  <c r="J9" i="8"/>
  <c r="J10" i="8"/>
  <c r="N8" i="8"/>
  <c r="N9" i="8"/>
  <c r="N10" i="8"/>
  <c r="R8" i="8"/>
  <c r="R9" i="8"/>
  <c r="R10" i="8"/>
  <c r="E8" i="8"/>
  <c r="E9" i="8"/>
  <c r="E10" i="8"/>
  <c r="Q7" i="8"/>
  <c r="Q10" i="8"/>
  <c r="S10" i="8"/>
  <c r="H10" i="8"/>
  <c r="T10" i="8"/>
  <c r="L12" i="4"/>
  <c r="L14" i="4"/>
  <c r="I12" i="4"/>
  <c r="I14" i="4"/>
  <c r="K12" i="4"/>
  <c r="K14" i="4"/>
  <c r="G12" i="4"/>
  <c r="G14" i="4"/>
  <c r="H12" i="4"/>
  <c r="H14" i="4"/>
  <c r="E12" i="4"/>
  <c r="E14" i="4"/>
  <c r="J12" i="4"/>
  <c r="J14" i="4"/>
  <c r="S12" i="4"/>
  <c r="S14" i="4"/>
  <c r="F12" i="4"/>
  <c r="F14" i="4"/>
  <c r="T12" i="4"/>
  <c r="T14" i="4"/>
  <c r="R12" i="4"/>
  <c r="R14" i="4"/>
  <c r="D12" i="4"/>
  <c r="D14" i="4"/>
  <c r="C12" i="4"/>
  <c r="C14" i="4"/>
  <c r="Q12" i="4"/>
  <c r="Q14" i="4"/>
  <c r="N12" i="4"/>
  <c r="N14" i="4"/>
  <c r="P12" i="4"/>
  <c r="P14" i="4"/>
  <c r="M12" i="4"/>
  <c r="M14" i="4"/>
  <c r="O12" i="4"/>
  <c r="O14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C10" i="4"/>
  <c r="C11" i="4"/>
  <c r="C13" i="4"/>
  <c r="C15" i="4"/>
  <c r="C16" i="4"/>
  <c r="D9" i="4"/>
  <c r="D10" i="4"/>
  <c r="D11" i="4"/>
  <c r="D13" i="4"/>
  <c r="D15" i="4"/>
  <c r="D16" i="4"/>
  <c r="E9" i="4"/>
  <c r="E10" i="4"/>
  <c r="E11" i="4"/>
  <c r="E13" i="4"/>
  <c r="E15" i="4"/>
  <c r="E16" i="4"/>
  <c r="F9" i="4"/>
  <c r="F10" i="4"/>
  <c r="F11" i="4"/>
  <c r="F13" i="4"/>
  <c r="F15" i="4"/>
  <c r="F16" i="4"/>
  <c r="G9" i="4"/>
  <c r="G10" i="4"/>
  <c r="G11" i="4"/>
  <c r="G13" i="4"/>
  <c r="G15" i="4"/>
  <c r="G16" i="4"/>
  <c r="H9" i="4"/>
  <c r="H10" i="4"/>
  <c r="H11" i="4"/>
  <c r="H13" i="4"/>
  <c r="H15" i="4"/>
  <c r="H16" i="4"/>
  <c r="I9" i="4"/>
  <c r="I10" i="4"/>
  <c r="I11" i="4"/>
  <c r="I13" i="4"/>
  <c r="I15" i="4"/>
  <c r="I16" i="4"/>
  <c r="J9" i="4"/>
  <c r="J10" i="4"/>
  <c r="J11" i="4"/>
  <c r="J13" i="4"/>
  <c r="J15" i="4"/>
  <c r="J16" i="4"/>
  <c r="K9" i="4"/>
  <c r="K10" i="4"/>
  <c r="K11" i="4"/>
  <c r="K13" i="4"/>
  <c r="K15" i="4"/>
  <c r="K16" i="4"/>
  <c r="L9" i="4"/>
  <c r="L10" i="4"/>
  <c r="L11" i="4"/>
  <c r="L13" i="4"/>
  <c r="L15" i="4"/>
  <c r="L16" i="4"/>
  <c r="M9" i="4"/>
  <c r="M10" i="4"/>
  <c r="M11" i="4"/>
  <c r="M13" i="4"/>
  <c r="M15" i="4"/>
  <c r="M16" i="4"/>
  <c r="N9" i="4"/>
  <c r="N10" i="4"/>
  <c r="N11" i="4"/>
  <c r="N13" i="4"/>
  <c r="N15" i="4"/>
  <c r="N16" i="4"/>
  <c r="O9" i="4"/>
  <c r="O10" i="4"/>
  <c r="O11" i="4"/>
  <c r="O13" i="4"/>
  <c r="O15" i="4"/>
  <c r="O16" i="4"/>
  <c r="P9" i="4"/>
  <c r="P10" i="4"/>
  <c r="P11" i="4"/>
  <c r="P13" i="4"/>
  <c r="P15" i="4"/>
  <c r="P16" i="4"/>
  <c r="Q9" i="4"/>
  <c r="Q10" i="4"/>
  <c r="Q11" i="4"/>
  <c r="Q13" i="4"/>
  <c r="Q15" i="4"/>
  <c r="Q16" i="4"/>
  <c r="R9" i="4"/>
  <c r="R10" i="4"/>
  <c r="R11" i="4"/>
  <c r="R13" i="4"/>
  <c r="R15" i="4"/>
  <c r="R16" i="4"/>
  <c r="S9" i="4"/>
  <c r="S10" i="4"/>
  <c r="S11" i="4"/>
  <c r="S13" i="4"/>
  <c r="S15" i="4"/>
  <c r="S16" i="4"/>
  <c r="T9" i="4"/>
  <c r="T10" i="4"/>
  <c r="T11" i="4"/>
  <c r="T13" i="4"/>
  <c r="T15" i="4"/>
  <c r="T16" i="4"/>
</calcChain>
</file>

<file path=xl/sharedStrings.xml><?xml version="1.0" encoding="utf-8"?>
<sst xmlns="http://schemas.openxmlformats.org/spreadsheetml/2006/main" count="124" uniqueCount="81">
  <si>
    <t>Price per Token</t>
  </si>
  <si>
    <t>Min Cap</t>
  </si>
  <si>
    <t>Token Mechanics</t>
  </si>
  <si>
    <t>Token Allocation</t>
  </si>
  <si>
    <t>Token Sale</t>
  </si>
  <si>
    <t>Tokens Issued</t>
  </si>
  <si>
    <t>Lock ups</t>
  </si>
  <si>
    <t>Tokens</t>
  </si>
  <si>
    <t>Allocation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</si>
  <si>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</si>
  <si>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</si>
  <si>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</si>
  <si>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</si>
  <si>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</si>
  <si>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</si>
  <si>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</si>
  <si>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</si>
  <si>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</si>
  <si>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</si>
  <si>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</si>
  <si>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</si>
  <si>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</si>
  <si>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</si>
  <si>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</si>
  <si>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</si>
  <si>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</si>
  <si>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</si>
  <si>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per month</t>
  </si>
  <si>
    <t>Time</t>
  </si>
  <si>
    <t>Revenue Model</t>
  </si>
  <si>
    <t>ICO Model</t>
  </si>
  <si>
    <t>Tokens burnt</t>
  </si>
  <si>
    <t>Remaining tokens</t>
  </si>
  <si>
    <t>-</t>
  </si>
  <si>
    <t>Parameters and Assumptions</t>
  </si>
  <si>
    <t>Total</t>
  </si>
  <si>
    <t>Metric</t>
  </si>
  <si>
    <t>Parameter</t>
  </si>
  <si>
    <t>% Sell pressure</t>
  </si>
  <si>
    <t>Tokens for Sale</t>
  </si>
  <si>
    <t>Token Ticker Symbol</t>
  </si>
  <si>
    <t>Min number per subscription</t>
  </si>
  <si>
    <t>Max number per subscription</t>
  </si>
  <si>
    <t>Transaction volume</t>
  </si>
  <si>
    <t>Burn volume</t>
  </si>
  <si>
    <t>Bounty/Bonus</t>
  </si>
  <si>
    <t>Total tokens floating</t>
  </si>
  <si>
    <t>SVD</t>
  </si>
  <si>
    <t>Token</t>
  </si>
  <si>
    <t>Tokens Monetary Reserve</t>
  </si>
  <si>
    <t>1/20 vesting per quarter</t>
  </si>
  <si>
    <t>Crypto saving users end of period</t>
  </si>
  <si>
    <t>Average crypto saving users</t>
  </si>
  <si>
    <t>Total crypto revenues</t>
  </si>
  <si>
    <t>Community, Biz Dev, Expansion</t>
  </si>
  <si>
    <t>Burn ratio</t>
  </si>
  <si>
    <t>Base fee</t>
  </si>
  <si>
    <t>Tokens floating - Sale (no lock-ups)</t>
  </si>
  <si>
    <t>Tokens floating - with lock-ups</t>
  </si>
  <si>
    <t>Avg. transaction fee for all Services</t>
  </si>
  <si>
    <t>Crypto base fees</t>
  </si>
  <si>
    <t>Crypto saving transaction volume</t>
  </si>
  <si>
    <t xml:space="preserve">Crypto transaction fees </t>
  </si>
  <si>
    <t>Sell pressure per quarter</t>
  </si>
  <si>
    <t>Equity Investors &amp; Team</t>
  </si>
  <si>
    <t>Advisors &amp; Legal</t>
  </si>
  <si>
    <t>Tokens Created</t>
  </si>
  <si>
    <t>Tokens Sold</t>
  </si>
  <si>
    <t>Free Float Ratio</t>
  </si>
  <si>
    <t>Token for Sale</t>
  </si>
  <si>
    <t>Tokens Available</t>
  </si>
  <si>
    <t>Tokens Floating</t>
  </si>
  <si>
    <t>Comments</t>
  </si>
  <si>
    <t>adjusted to float ratio</t>
  </si>
  <si>
    <t>Burn Ratio at Start</t>
  </si>
  <si>
    <t>Burn Ratio Adjustment per quarter</t>
  </si>
  <si>
    <t>Token Parameters</t>
  </si>
  <si>
    <t>Token Demand</t>
  </si>
  <si>
    <t xml:space="preserve">If you need help or have any question, please contact us via email: </t>
  </si>
  <si>
    <t>ico@savedroid.com</t>
  </si>
  <si>
    <t>Expected token price for 100 SVD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</si>
</sst>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9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7D5BF"/>
        <bgColor indexed="64"/>
      </patternFill>
    </fill>
    <fill>
      <patternFill patternType="solid">
        <fgColor rgb="FF00797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0" fillId="0" borderId="0" xfId="1" applyNumberFormat="1" applyFont="1"/>
    <xf numFmtId="0" fontId="0" fillId="0" borderId="0" xfId="0" quotePrefix="1"/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165" fontId="0" fillId="0" borderId="2" xfId="2" applyNumberFormat="1" applyFont="1" applyBorder="1"/>
    <xf numFmtId="3" fontId="0" fillId="0" borderId="2" xfId="1" applyNumberFormat="1" applyFont="1" applyBorder="1"/>
    <xf numFmtId="3" fontId="0" fillId="0" borderId="2" xfId="1" applyNumberFormat="1" applyFont="1" applyFill="1" applyBorder="1"/>
    <xf numFmtId="0" fontId="5" fillId="3" borderId="2" xfId="0" applyFont="1" applyFill="1" applyBorder="1"/>
    <xf numFmtId="9" fontId="6" fillId="0" borderId="0" xfId="3" applyFont="1"/>
    <xf numFmtId="3" fontId="6" fillId="0" borderId="0" xfId="1" applyNumberFormat="1" applyFont="1"/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7" fillId="2" borderId="1" xfId="0" applyFont="1" applyFill="1" applyBorder="1" applyAlignment="1">
      <alignment vertical="center"/>
    </xf>
    <xf numFmtId="3" fontId="0" fillId="0" borderId="2" xfId="0" applyNumberFormat="1" applyBorder="1"/>
    <xf numFmtId="3" fontId="2" fillId="0" borderId="2" xfId="1" applyNumberFormat="1" applyFont="1" applyBorder="1"/>
    <xf numFmtId="9" fontId="0" fillId="0" borderId="2" xfId="3" applyNumberFormat="1" applyFont="1" applyBorder="1"/>
    <xf numFmtId="9" fontId="0" fillId="0" borderId="0" xfId="3" applyFont="1"/>
    <xf numFmtId="9" fontId="2" fillId="0" borderId="2" xfId="3" applyNumberFormat="1" applyFont="1" applyBorder="1"/>
    <xf numFmtId="0" fontId="9" fillId="2" borderId="2" xfId="0" applyFont="1" applyFill="1" applyBorder="1"/>
    <xf numFmtId="0" fontId="10" fillId="2" borderId="2" xfId="0" applyFont="1" applyFill="1" applyBorder="1"/>
    <xf numFmtId="164" fontId="0" fillId="0" borderId="2" xfId="2" applyNumberFormat="1" applyFont="1" applyBorder="1"/>
    <xf numFmtId="164" fontId="0" fillId="0" borderId="0" xfId="0" applyNumberFormat="1"/>
    <xf numFmtId="9" fontId="0" fillId="0" borderId="0" xfId="0" applyNumberFormat="1"/>
    <xf numFmtId="0" fontId="11" fillId="0" borderId="0" xfId="0" applyFont="1"/>
    <xf numFmtId="164" fontId="2" fillId="0" borderId="3" xfId="2" applyNumberFormat="1" applyFont="1" applyBorder="1"/>
    <xf numFmtId="165" fontId="0" fillId="0" borderId="0" xfId="0" applyNumberFormat="1"/>
    <xf numFmtId="0" fontId="5" fillId="3" borderId="3" xfId="0" applyFont="1" applyFill="1" applyBorder="1"/>
    <xf numFmtId="164" fontId="5" fillId="3" borderId="4" xfId="0" applyNumberFormat="1" applyFont="1" applyFill="1" applyBorder="1"/>
    <xf numFmtId="164" fontId="3" fillId="0" borderId="4" xfId="2" applyNumberFormat="1" applyFont="1" applyBorder="1"/>
    <xf numFmtId="164" fontId="1" fillId="0" borderId="3" xfId="2" applyNumberFormat="1" applyFont="1" applyBorder="1"/>
    <xf numFmtId="0" fontId="4" fillId="3" borderId="5" xfId="0" applyFont="1" applyFill="1" applyBorder="1"/>
    <xf numFmtId="165" fontId="2" fillId="0" borderId="6" xfId="2" applyNumberFormat="1" applyFont="1" applyBorder="1"/>
    <xf numFmtId="0" fontId="9" fillId="2" borderId="7" xfId="0" applyFont="1" applyFill="1" applyBorder="1"/>
    <xf numFmtId="3" fontId="0" fillId="0" borderId="8" xfId="1" applyNumberFormat="1" applyFont="1" applyBorder="1"/>
    <xf numFmtId="0" fontId="4" fillId="3" borderId="4" xfId="0" applyFont="1" applyFill="1" applyBorder="1"/>
    <xf numFmtId="0" fontId="8" fillId="0" borderId="0" xfId="0" applyFont="1"/>
    <xf numFmtId="0" fontId="12" fillId="0" borderId="0" xfId="0" applyFont="1"/>
    <xf numFmtId="0" fontId="13" fillId="0" borderId="2" xfId="0" applyFont="1" applyBorder="1"/>
    <xf numFmtId="0" fontId="9" fillId="0" borderId="2" xfId="0" applyFont="1" applyBorder="1"/>
    <xf numFmtId="168" fontId="0" fillId="0" borderId="2" xfId="2" applyNumberFormat="1" applyFont="1" applyBorder="1"/>
    <xf numFmtId="0" fontId="4" fillId="3" borderId="3" xfId="0" applyFont="1" applyFill="1" applyBorder="1"/>
    <xf numFmtId="0" fontId="0" fillId="0" borderId="0" xfId="3" applyNumberFormat="1" applyFont="1"/>
    <xf numFmtId="9" fontId="0" fillId="0" borderId="2" xfId="3" applyNumberFormat="1" applyFont="1" applyFill="1" applyBorder="1"/>
    <xf numFmtId="165" fontId="0" fillId="0" borderId="2" xfId="2" applyNumberFormat="1" applyFont="1" applyFill="1" applyBorder="1"/>
    <xf numFmtId="9" fontId="0" fillId="0" borderId="2" xfId="2" applyNumberFormat="1" applyFont="1" applyFill="1" applyBorder="1"/>
    <xf numFmtId="9" fontId="1" fillId="0" borderId="3" xfId="3" applyNumberFormat="1" applyFont="1" applyBorder="1"/>
    <xf numFmtId="0" fontId="9" fillId="2" borderId="9" xfId="0" applyFont="1" applyFill="1" applyBorder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14" fillId="0" borderId="0" xfId="0" applyFont="1"/>
    <xf numFmtId="0" fontId="15" fillId="0" borderId="0" xfId="4" applyProtection="1">
      <protection locked="0"/>
    </xf>
  </cellXfs>
  <cellStyles count="5">
    <cellStyle name="Hyperlink" xfId="4" builtinId="8"/>
    <cellStyle name="Komma" xfId="1" builtinId="3"/>
    <cellStyle name="Procent" xfId="3" builtinId="5"/>
    <cellStyle name="Standaard" xfId="0" builtinId="0"/>
    <cellStyle name="Valuta" xfId="2" builtinId="4"/>
  </cellStyles>
  <dxfs count="3">
    <dxf>
      <font>
        <color rgb="FF9C0006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BEE2E9"/>
      <color rgb="FF007976"/>
      <color rgb="FFF96141"/>
      <color rgb="FF6BA0A4"/>
      <color rgb="FF38B6AB"/>
      <color rgb="FFA7D5BF"/>
      <color rgb="FFFF4D33"/>
      <color rgb="FFFF794F"/>
      <color rgb="FFFFE045"/>
      <color rgb="FF005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 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 /><Relationship Id="rId1" Type="http://schemas.microsoft.com/office/2011/relationships/chartStyle" Target="style6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Token Allocation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'ICO Overview'!$C$14</c:f>
              <c:strCache>
                <c:ptCount val="1"/>
                <c:pt idx="0">
                  <c:v>Allocation</c:v>
                </c:pt>
              </c:strCache>
            </c:strRef>
          </c:tx>
          <c:dPt>
            <c:idx val="0"/>
            <c:bubble3D val="0"/>
            <c:spPr>
              <a:solidFill>
                <a:srgbClr val="A7D5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D-432A-AF7D-88F2FC35EE2E}"/>
              </c:ext>
            </c:extLst>
          </c:dPt>
          <c:dPt>
            <c:idx val="1"/>
            <c:bubble3D val="0"/>
            <c:spPr>
              <a:solidFill>
                <a:srgbClr val="BEE2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A-422E-85D9-E6FEEF27F0E2}"/>
              </c:ext>
            </c:extLst>
          </c:dPt>
          <c:dPt>
            <c:idx val="2"/>
            <c:bubble3D val="0"/>
            <c:spPr>
              <a:solidFill>
                <a:srgbClr val="00797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A-422E-85D9-E6FEEF27F0E2}"/>
              </c:ext>
            </c:extLst>
          </c:dPt>
          <c:dPt>
            <c:idx val="3"/>
            <c:bubble3D val="0"/>
            <c:spPr>
              <a:solidFill>
                <a:srgbClr val="38B6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3A-422E-85D9-E6FEEF27F0E2}"/>
              </c:ext>
            </c:extLst>
          </c:dPt>
          <c:dPt>
            <c:idx val="4"/>
            <c:bubble3D val="0"/>
            <c:spPr>
              <a:solidFill>
                <a:srgbClr val="6BA0A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3A-422E-85D9-E6FEEF27F0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'ICO Overview'!$B$15:$B$19</c:f>
              <c:strCache>
                <c:ptCount val="5"/>
                <c:pt idx="0">
                  <c:v>Token for Sale</c:v>
                </c:pt>
                <c:pt idx="1">
                  <c:v>Bounty/Bonus</c:v>
                </c:pt>
                <c:pt idx="2">
                  <c:v>Equity Investors &amp; Team</c:v>
                </c:pt>
                <c:pt idx="3">
                  <c:v>Advisors &amp; Legal</c:v>
                </c:pt>
                <c:pt idx="4">
                  <c:v>Community, Biz Dev, Expansion</c:v>
                </c:pt>
              </c:strCache>
            </c:strRef>
          </c:cat>
          <c:val>
            <c:numRef>
              <c:f>'ICO Overview'!$C$15:$C$19</c:f>
              <c:numCache>
                <c:formatCode>0%</c:formatCode>
                <c:ptCount val="5"/>
                <c:pt idx="0">
                  <c:v>0.6</c:v>
                </c:pt>
                <c:pt idx="1">
                  <c:v>0.05</c:v>
                </c:pt>
                <c:pt idx="2">
                  <c:v>0.15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D-432A-AF7D-88F2FC35EE2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SVD Price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'ICO Model'!$B$13</c:f>
              <c:strCache>
                <c:ptCount val="1"/>
                <c:pt idx="0">
                  <c:v>Expected token price for 100 SVD</c:v>
                </c:pt>
              </c:strCache>
            </c:strRef>
          </c:tx>
          <c:spPr>
            <a:ln w="28575" cap="rnd">
              <a:solidFill>
                <a:srgbClr val="00797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'ICO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'ICO Model'!$C$13:$T$13</c:f>
              <c:numCache>
                <c:formatCode>#,##0.00\ "€";[Red]\-#,##0.00\ "€"</c:formatCode>
                <c:ptCount val="18"/>
                <c:pt idx="0">
                  <c:v>0.94847611336032389</c:v>
                </c:pt>
                <c:pt idx="1">
                  <c:v>1.6357093550589821</c:v>
                </c:pt>
                <c:pt idx="2">
                  <c:v>1.9185861003404878</c:v>
                </c:pt>
                <c:pt idx="3">
                  <c:v>2.0797191331649136</c:v>
                </c:pt>
                <c:pt idx="4">
                  <c:v>2.1878907577992597</c:v>
                </c:pt>
                <c:pt idx="5">
                  <c:v>2.2704587388844804</c:v>
                </c:pt>
                <c:pt idx="6">
                  <c:v>2.4864570556853174</c:v>
                </c:pt>
                <c:pt idx="7">
                  <c:v>2.7932708951668324</c:v>
                </c:pt>
                <c:pt idx="8">
                  <c:v>3.0494545405990956</c:v>
                </c:pt>
                <c:pt idx="9">
                  <c:v>3.2713389811661329</c:v>
                </c:pt>
                <c:pt idx="10">
                  <c:v>3.535424541770122</c:v>
                </c:pt>
                <c:pt idx="11">
                  <c:v>4.1726424252933958</c:v>
                </c:pt>
                <c:pt idx="12">
                  <c:v>4.8217285264827634</c:v>
                </c:pt>
                <c:pt idx="13">
                  <c:v>5.4809403763280864</c:v>
                </c:pt>
                <c:pt idx="14">
                  <c:v>6.2728112436768146</c:v>
                </c:pt>
                <c:pt idx="15">
                  <c:v>7.1994382653414917</c:v>
                </c:pt>
                <c:pt idx="16">
                  <c:v>8.1357341331643571</c:v>
                </c:pt>
                <c:pt idx="17">
                  <c:v>9.0795769312517631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2-435C-BE6A-16BF7027F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680816"/>
        <c:axId val="270677536"/>
      </c:lineChart>
      <c:catAx>
        <c:axId val="27068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0677536"/>
        <c:crosses val="autoZero"/>
        <c:auto val="1"/>
        <c:lblAlgn val="ctr"/>
        <c:lblOffset val="100"/>
        <c:noMultiLvlLbl val="0"/>
      </c:catAx>
      <c:valAx>
        <c:axId val="27067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Value of 100</a:t>
                </a:r>
                <a:r>
                  <a:rPr lang="de-DE" baseline="0"/>
                  <a:t> SVD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#,##0.00\ &quot;€&quot;;[Red]\-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06808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Token Demand vs. Sale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'ICO Model'!$B$11</c:f>
              <c:strCache>
                <c:ptCount val="1"/>
                <c:pt idx="0">
                  <c:v>Tokens for Sale</c:v>
                </c:pt>
              </c:strCache>
            </c:strRef>
          </c:tx>
          <c:spPr>
            <a:solidFill>
              <a:srgbClr val="BEE2E9"/>
            </a:solidFill>
            <a:ln>
              <a:noFill/>
            </a:ln>
            <a:effectLst/>
          </c:spPr>
          <c:invertIfNegative val="0"/>
          <c:cat>
            <c:strRef>
              <c:f>'ICO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'ICO Model'!$C$11:$T$11</c:f>
              <c:numCache>
                <c:formatCode>#,##0</c:formatCode>
                <c:ptCount val="18"/>
                <c:pt idx="0">
                  <c:v>185250000</c:v>
                </c:pt>
                <c:pt idx="1">
                  <c:v>322255050</c:v>
                </c:pt>
                <c:pt idx="2">
                  <c:v>458887028.75714284</c:v>
                </c:pt>
                <c:pt idx="3">
                  <c:v>594119275.67337608</c:v>
                </c:pt>
                <c:pt idx="4">
                  <c:v>727087570.22225869</c:v>
                </c:pt>
                <c:pt idx="5">
                  <c:v>857084558.1435647</c:v>
                </c:pt>
                <c:pt idx="6">
                  <c:v>983550653.69345605</c:v>
                </c:pt>
                <c:pt idx="7">
                  <c:v>1106062499.2891972</c:v>
                </c:pt>
                <c:pt idx="8">
                  <c:v>1224319911.2476408</c:v>
                </c:pt>
                <c:pt idx="9">
                  <c:v>1338132080.6868997</c:v>
                </c:pt>
                <c:pt idx="10">
                  <c:v>1447403643.3366838</c:v>
                </c:pt>
                <c:pt idx="11">
                  <c:v>1426581882.8416498</c:v>
                </c:pt>
                <c:pt idx="12">
                  <c:v>1407803399.8010206</c:v>
                </c:pt>
                <c:pt idx="13">
                  <c:v>1390906489.409266</c:v>
                </c:pt>
                <c:pt idx="14">
                  <c:v>1375745461.6060851</c:v>
                </c:pt>
                <c:pt idx="15">
                  <c:v>1362188776.2009754</c:v>
                </c:pt>
                <c:pt idx="16">
                  <c:v>1350117422.7442148</c:v>
                </c:pt>
                <c:pt idx="17">
                  <c:v>1339423509.7166977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C-4121-960B-F7D8DCBD9735}"/>
            </c:ext>
          </c:extLst>
        </c:ser>
        <c:ser>
          <c:idx val="1"/>
          <c:order val="1"/>
          <c:tx>
            <c:strRef>
              <c:f>'ICO Model'!$B$12</c:f>
              <c:strCache>
                <c:ptCount val="1"/>
                <c:pt idx="0">
                  <c:v>Token Demand</c:v>
                </c:pt>
              </c:strCache>
            </c:strRef>
          </c:tx>
          <c:spPr>
            <a:solidFill>
              <a:srgbClr val="007976"/>
            </a:solidFill>
            <a:ln>
              <a:noFill/>
            </a:ln>
            <a:effectLst/>
          </c:spPr>
          <c:invertIfNegative val="0"/>
          <c:cat>
            <c:strRef>
              <c:f>'ICO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'ICO Model'!$C$12:$T$12</c:f>
              <c:numCache>
                <c:formatCode>#,##0\ "€";[Red]\-#,##0\ "€"</c:formatCode>
                <c:ptCount val="18"/>
                <c:pt idx="0">
                  <c:v>175705200</c:v>
                </c:pt>
                <c:pt idx="1">
                  <c:v>527115600</c:v>
                </c:pt>
                <c:pt idx="2">
                  <c:v>880414275</c:v>
                </c:pt>
                <c:pt idx="3">
                  <c:v>1235601225</c:v>
                </c:pt>
                <c:pt idx="4">
                  <c:v>1590788175</c:v>
                </c:pt>
                <c:pt idx="5">
                  <c:v>1945975125</c:v>
                </c:pt>
                <c:pt idx="6">
                  <c:v>2445556462.5</c:v>
                </c:pt>
                <c:pt idx="7">
                  <c:v>3089532187.5</c:v>
                </c:pt>
                <c:pt idx="8">
                  <c:v>3733507912.5</c:v>
                </c:pt>
                <c:pt idx="9">
                  <c:v>4377483637.5</c:v>
                </c:pt>
                <c:pt idx="10">
                  <c:v>5117186362.5</c:v>
                </c:pt>
                <c:pt idx="11">
                  <c:v>5952616087.5</c:v>
                </c:pt>
                <c:pt idx="12">
                  <c:v>6788045812.5</c:v>
                </c:pt>
                <c:pt idx="13">
                  <c:v>7623475537.5</c:v>
                </c:pt>
                <c:pt idx="14">
                  <c:v>8629791600</c:v>
                </c:pt>
                <c:pt idx="15">
                  <c:v>9806994000</c:v>
                </c:pt>
                <c:pt idx="16">
                  <c:v>10984196400</c:v>
                </c:pt>
                <c:pt idx="17">
                  <c:v>12161398800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C-4121-960B-F7D8DCBD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399456"/>
        <c:axId val="649400768"/>
      </c:barChart>
      <c:catAx>
        <c:axId val="6493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9400768"/>
        <c:crosses val="autoZero"/>
        <c:auto val="1"/>
        <c:lblAlgn val="ctr"/>
        <c:lblOffset val="100"/>
        <c:noMultiLvlLbl val="0"/>
      </c:catAx>
      <c:valAx>
        <c:axId val="6494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93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Burned Tokens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'ICO Model'!$B$10</c:f>
              <c:strCache>
                <c:ptCount val="1"/>
                <c:pt idx="0">
                  <c:v>Total tokens floating</c:v>
                </c:pt>
              </c:strCache>
            </c:strRef>
          </c:tx>
          <c:spPr>
            <a:ln w="28575" cap="rnd">
              <a:solidFill>
                <a:srgbClr val="007976"/>
              </a:solidFill>
              <a:round/>
            </a:ln>
            <a:effectLst/>
          </c:spPr>
          <c:marker>
            <c:symbol val="none"/>
          </c:marker>
          <c:cat>
            <c:strRef>
              <c:f>'ICO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'ICO Model'!$C$10:$T$10</c:f>
              <c:numCache>
                <c:formatCode>#,##0</c:formatCode>
                <c:ptCount val="18"/>
                <c:pt idx="0">
                  <c:v>6175000000</c:v>
                </c:pt>
                <c:pt idx="1">
                  <c:v>6197212500</c:v>
                </c:pt>
                <c:pt idx="2">
                  <c:v>6201176064.2857141</c:v>
                </c:pt>
                <c:pt idx="3">
                  <c:v>6188742454.9310007</c:v>
                </c:pt>
                <c:pt idx="4">
                  <c:v>6161759069.6801586</c:v>
                </c:pt>
                <c:pt idx="5">
                  <c:v>6122032558.1683197</c:v>
                </c:pt>
                <c:pt idx="6">
                  <c:v>6071300331.4410877</c:v>
                </c:pt>
                <c:pt idx="7">
                  <c:v>6011209235.2673769</c:v>
                </c:pt>
                <c:pt idx="8">
                  <c:v>5943300540.0370932</c:v>
                </c:pt>
                <c:pt idx="9">
                  <c:v>5869000353.8899117</c:v>
                </c:pt>
                <c:pt idx="10">
                  <c:v>5789614573.346735</c:v>
                </c:pt>
                <c:pt idx="11">
                  <c:v>5706327531.3665991</c:v>
                </c:pt>
                <c:pt idx="12">
                  <c:v>5631213599.2040825</c:v>
                </c:pt>
                <c:pt idx="13">
                  <c:v>5563625957.637064</c:v>
                </c:pt>
                <c:pt idx="14">
                  <c:v>5502981846.4243402</c:v>
                </c:pt>
                <c:pt idx="15">
                  <c:v>5448755104.8039017</c:v>
                </c:pt>
                <c:pt idx="16">
                  <c:v>5400469690.9768591</c:v>
                </c:pt>
                <c:pt idx="17">
                  <c:v>5357694038.8667908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2-4B3B-80DC-8F894848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566400"/>
        <c:axId val="771561808"/>
      </c:lineChart>
      <c:lineChart>
        <c:grouping val="standard"/>
        <c:varyColors val="0"/>
        <c:ser>
          <c:idx val="1"/>
          <c:order val="1"/>
          <c:tx>
            <c:strRef>
              <c:f>'ICO Model'!$B$15</c:f>
              <c:strCache>
                <c:ptCount val="1"/>
                <c:pt idx="0">
                  <c:v>Tokens burnt</c:v>
                </c:pt>
              </c:strCache>
            </c:strRef>
          </c:tx>
          <c:spPr>
            <a:ln w="28575" cap="rnd">
              <a:solidFill>
                <a:srgbClr val="BEE2E9"/>
              </a:solidFill>
              <a:round/>
            </a:ln>
            <a:effectLst/>
          </c:spPr>
          <c:marker>
            <c:symbol val="none"/>
          </c:marker>
          <c:cat>
            <c:strRef>
              <c:f>'ICO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'ICO Model'!$C$15:$T$15</c:f>
              <c:numCache>
                <c:formatCode>#,##0</c:formatCode>
                <c:ptCount val="18"/>
                <c:pt idx="0">
                  <c:v>27787500</c:v>
                </c:pt>
                <c:pt idx="1">
                  <c:v>46036435.714285709</c:v>
                </c:pt>
                <c:pt idx="2">
                  <c:v>62433609.354713306</c:v>
                </c:pt>
                <c:pt idx="3">
                  <c:v>76983385.250842363</c:v>
                </c:pt>
                <c:pt idx="4">
                  <c:v>89726511.511840254</c:v>
                </c:pt>
                <c:pt idx="5">
                  <c:v>100732226.72723101</c:v>
                </c:pt>
                <c:pt idx="6">
                  <c:v>110091096.17371148</c:v>
                </c:pt>
                <c:pt idx="7">
                  <c:v>117908695.23028396</c:v>
                </c:pt>
                <c:pt idx="8">
                  <c:v>124300186.14718077</c:v>
                </c:pt>
                <c:pt idx="9">
                  <c:v>129385780.54317723</c:v>
                </c:pt>
                <c:pt idx="10">
                  <c:v>133287041.98013578</c:v>
                </c:pt>
                <c:pt idx="11">
                  <c:v>125113932.16251701</c:v>
                </c:pt>
                <c:pt idx="12">
                  <c:v>117587641.56701858</c:v>
                </c:pt>
                <c:pt idx="13">
                  <c:v>110644111.21272404</c:v>
                </c:pt>
                <c:pt idx="14">
                  <c:v>104226741.62043902</c:v>
                </c:pt>
                <c:pt idx="15">
                  <c:v>98285413.827042431</c:v>
                </c:pt>
                <c:pt idx="16">
                  <c:v>92775652.110068783</c:v>
                </c:pt>
                <c:pt idx="17">
                  <c:v>87657906.089625582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2-4B3B-80DC-8F894848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060568"/>
        <c:axId val="770066144"/>
      </c:lineChart>
      <c:catAx>
        <c:axId val="7715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71561808"/>
        <c:crosses val="autoZero"/>
        <c:auto val="1"/>
        <c:lblAlgn val="ctr"/>
        <c:lblOffset val="100"/>
        <c:noMultiLvlLbl val="0"/>
      </c:catAx>
      <c:valAx>
        <c:axId val="77156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71566400"/>
        <c:crosses val="autoZero"/>
        <c:crossBetween val="between"/>
      </c:valAx>
      <c:valAx>
        <c:axId val="770066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70060568"/>
        <c:crosses val="max"/>
        <c:crossBetween val="between"/>
      </c:valAx>
      <c:catAx>
        <c:axId val="770060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06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Crypto Saving Users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'Revenue Model'!$B$6</c:f>
              <c:strCache>
                <c:ptCount val="1"/>
                <c:pt idx="0">
                  <c:v>Average crypto saving users</c:v>
                </c:pt>
              </c:strCache>
            </c:strRef>
          </c:tx>
          <c:spPr>
            <a:ln w="28575" cap="rnd">
              <a:solidFill>
                <a:srgbClr val="007976"/>
              </a:solidFill>
              <a:round/>
            </a:ln>
            <a:effectLst/>
          </c:spPr>
          <c:marker>
            <c:symbol val="none"/>
          </c:marker>
          <c:cat>
            <c:strRef>
              <c:f>'Revenue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'Revenue Model'!$C$6:$T$6</c:f>
              <c:numCache>
                <c:formatCode>#,##0</c:formatCode>
                <c:ptCount val="18"/>
                <c:pt idx="0">
                  <c:v>34452</c:v>
                </c:pt>
                <c:pt idx="1">
                  <c:v>103356</c:v>
                </c:pt>
                <c:pt idx="2">
                  <c:v>172630.25</c:v>
                </c:pt>
                <c:pt idx="3">
                  <c:v>242274.75</c:v>
                </c:pt>
                <c:pt idx="4">
                  <c:v>311919.25</c:v>
                </c:pt>
                <c:pt idx="5">
                  <c:v>381563.75</c:v>
                </c:pt>
                <c:pt idx="6">
                  <c:v>479520.875</c:v>
                </c:pt>
                <c:pt idx="7">
                  <c:v>605790.625</c:v>
                </c:pt>
                <c:pt idx="8">
                  <c:v>732060.375</c:v>
                </c:pt>
                <c:pt idx="9">
                  <c:v>858330.125</c:v>
                </c:pt>
                <c:pt idx="10">
                  <c:v>1003369.875</c:v>
                </c:pt>
                <c:pt idx="11">
                  <c:v>1167179.625</c:v>
                </c:pt>
                <c:pt idx="12">
                  <c:v>1330989.375</c:v>
                </c:pt>
                <c:pt idx="13">
                  <c:v>1494799.125</c:v>
                </c:pt>
                <c:pt idx="14">
                  <c:v>1692116</c:v>
                </c:pt>
                <c:pt idx="15">
                  <c:v>1922940</c:v>
                </c:pt>
                <c:pt idx="16">
                  <c:v>2153764</c:v>
                </c:pt>
                <c:pt idx="17">
                  <c:v>2384588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3-4077-9BFC-F71B44BEA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878576"/>
        <c:axId val="626878904"/>
      </c:lineChart>
      <c:catAx>
        <c:axId val="6268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6878904"/>
        <c:crosses val="autoZero"/>
        <c:auto val="1"/>
        <c:lblAlgn val="ctr"/>
        <c:lblOffset val="100"/>
        <c:noMultiLvlLbl val="0"/>
      </c:catAx>
      <c:valAx>
        <c:axId val="62687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68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Crypto Revenues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'Revenue Model'!$B$10</c:f>
              <c:strCache>
                <c:ptCount val="1"/>
                <c:pt idx="0">
                  <c:v>Total crypto revenues</c:v>
                </c:pt>
              </c:strCache>
            </c:strRef>
          </c:tx>
          <c:spPr>
            <a:ln w="28575" cap="rnd">
              <a:solidFill>
                <a:srgbClr val="007976"/>
              </a:solidFill>
              <a:round/>
            </a:ln>
            <a:effectLst/>
          </c:spPr>
          <c:marker>
            <c:symbol val="none"/>
          </c:marker>
          <c:cat>
            <c:strRef>
              <c:f>'Revenue Model'!$C$4:$T$4</c:f>
              <c:strCache>
                <c:ptCount val="1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  <c:pt idx="8">
                  <c:v>Q3 2020</c:v>
                </c:pt>
                <c:pt idx="9">
                  <c:v>Q4 2020</c:v>
                </c:pt>
                <c:pt idx="10">
                  <c:v>Q1 2021</c:v>
                </c:pt>
                <c:pt idx="11">
                  <c:v>Q2 2021</c:v>
                </c:pt>
                <c:pt idx="12">
                  <c:v>Q3 2021</c:v>
                </c:pt>
                <c:pt idx="13">
                  <c:v>Q4 2021</c:v>
                </c:pt>
                <c:pt idx="14">
                  <c:v>Q1 2022</c:v>
                </c:pt>
                <c:pt idx="15">
                  <c:v>Q2 2022</c:v>
                </c:pt>
                <c:pt idx="16">
                  <c:v>Q3 2022</c:v>
                </c:pt>
                <c:pt idx="17">
                  <c:v>Q4 2022</c:v>
                </c:pt>
              </c:strCache>
            </c:strRef>
          </c:cat>
          <c:val>
            <c:numRef>
              <c:f>'Revenue Model'!$C$10:$T$10</c:f>
              <c:numCache>
                <c:formatCode>#,##0\ "€";[Red]\-#,##0\ "€"</c:formatCode>
                <c:ptCount val="18"/>
                <c:pt idx="0">
                  <c:v>1757052</c:v>
                </c:pt>
                <c:pt idx="1">
                  <c:v>5271156</c:v>
                </c:pt>
                <c:pt idx="2">
                  <c:v>8804142.75</c:v>
                </c:pt>
                <c:pt idx="3">
                  <c:v>12356012.25</c:v>
                </c:pt>
                <c:pt idx="4">
                  <c:v>15907881.75</c:v>
                </c:pt>
                <c:pt idx="5">
                  <c:v>19459751.25</c:v>
                </c:pt>
                <c:pt idx="6">
                  <c:v>24455564.625</c:v>
                </c:pt>
                <c:pt idx="7">
                  <c:v>30895321.875</c:v>
                </c:pt>
                <c:pt idx="8">
                  <c:v>37335079.125</c:v>
                </c:pt>
                <c:pt idx="9">
                  <c:v>43774836.375</c:v>
                </c:pt>
                <c:pt idx="10">
                  <c:v>51171863.625</c:v>
                </c:pt>
                <c:pt idx="11">
                  <c:v>59526160.875</c:v>
                </c:pt>
                <c:pt idx="12">
                  <c:v>67880458.125</c:v>
                </c:pt>
                <c:pt idx="13">
                  <c:v>76234755.375</c:v>
                </c:pt>
                <c:pt idx="14">
                  <c:v>86297916</c:v>
                </c:pt>
                <c:pt idx="15">
                  <c:v>98069940</c:v>
                </c:pt>
                <c:pt idx="16">
                  <c:v>109841964</c:v>
                </c:pt>
                <c:pt idx="17">
                  <c:v>121613988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F-4B92-8618-0AD9D0D7A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442752"/>
        <c:axId val="649440784"/>
      </c:lineChart>
      <c:catAx>
        <c:axId val="6494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9440784"/>
        <c:crosses val="autoZero"/>
        <c:auto val="1"/>
        <c:lblAlgn val="ctr"/>
        <c:lblOffset val="100"/>
        <c:noMultiLvlLbl val="0"/>
      </c:catAx>
      <c:valAx>
        <c:axId val="64944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;[Red]\-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944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 /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image" Target="../media/image1.jpeg" /><Relationship Id="rId4" Type="http://schemas.openxmlformats.org/officeDocument/2006/relationships/chart" Target="../charts/chart4.xml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 /><Relationship Id="rId2" Type="http://schemas.openxmlformats.org/officeDocument/2006/relationships/chart" Target="../charts/chart5.xml" /><Relationship Id="rId1" Type="http://schemas.openxmlformats.org/officeDocument/2006/relationships/image" Target="../media/image7.jpeg" 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 /><Relationship Id="rId2" Type="http://schemas.openxmlformats.org/officeDocument/2006/relationships/image" Target="../media/image3.emf" /><Relationship Id="rId1" Type="http://schemas.openxmlformats.org/officeDocument/2006/relationships/image" Target="../media/image2.emf" /><Relationship Id="rId5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1367484</xdr:colOff>
      <xdr:row>1</xdr:row>
      <xdr:rowOff>1758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8464" cy="527538"/>
        </a:xfrm>
        <a:prstGeom prst="rect">
          <a:avLst/>
        </a:prstGeom>
      </xdr:spPr>
    </xdr:pic>
    <xdr:clientData/>
  </xdr:twoCellAnchor>
  <xdr:twoCellAnchor>
    <xdr:from>
      <xdr:col>4</xdr:col>
      <xdr:colOff>564775</xdr:colOff>
      <xdr:row>2</xdr:row>
      <xdr:rowOff>17929</xdr:rowOff>
    </xdr:from>
    <xdr:to>
      <xdr:col>9</xdr:col>
      <xdr:colOff>582704</xdr:colOff>
      <xdr:row>20</xdr:row>
      <xdr:rowOff>62752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1367484</xdr:colOff>
      <xdr:row>1</xdr:row>
      <xdr:rowOff>1758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8464" cy="525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17</xdr:row>
          <xdr:rowOff>0</xdr:rowOff>
        </xdr:from>
        <xdr:to>
          <xdr:col>4</xdr:col>
          <xdr:colOff>304800</xdr:colOff>
          <xdr:row>17</xdr:row>
          <xdr:rowOff>175260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17</xdr:row>
          <xdr:rowOff>0</xdr:rowOff>
        </xdr:from>
        <xdr:to>
          <xdr:col>4</xdr:col>
          <xdr:colOff>304800</xdr:colOff>
          <xdr:row>17</xdr:row>
          <xdr:rowOff>175260</xdr:rowOff>
        </xdr:to>
        <xdr:sp macro="" textlink="">
          <xdr:nvSpPr>
            <xdr:cNvPr id="1028" name="ScrollBar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20</xdr:row>
          <xdr:rowOff>15240</xdr:rowOff>
        </xdr:from>
        <xdr:to>
          <xdr:col>4</xdr:col>
          <xdr:colOff>304800</xdr:colOff>
          <xdr:row>21</xdr:row>
          <xdr:rowOff>7620</xdr:rowOff>
        </xdr:to>
        <xdr:sp macro="" textlink="">
          <xdr:nvSpPr>
            <xdr:cNvPr id="1029" name="ScrollBar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152400</xdr:colOff>
      <xdr:row>1</xdr:row>
      <xdr:rowOff>143435</xdr:rowOff>
    </xdr:from>
    <xdr:to>
      <xdr:col>14</xdr:col>
      <xdr:colOff>394845</xdr:colOff>
      <xdr:row>18</xdr:row>
      <xdr:rowOff>24250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21</xdr:row>
          <xdr:rowOff>15240</xdr:rowOff>
        </xdr:from>
        <xdr:to>
          <xdr:col>4</xdr:col>
          <xdr:colOff>304800</xdr:colOff>
          <xdr:row>22</xdr:row>
          <xdr:rowOff>7620</xdr:rowOff>
        </xdr:to>
        <xdr:sp macro="" textlink="">
          <xdr:nvSpPr>
            <xdr:cNvPr id="1030" name="ScrollBar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22</xdr:row>
          <xdr:rowOff>15240</xdr:rowOff>
        </xdr:from>
        <xdr:to>
          <xdr:col>4</xdr:col>
          <xdr:colOff>304800</xdr:colOff>
          <xdr:row>23</xdr:row>
          <xdr:rowOff>7620</xdr:rowOff>
        </xdr:to>
        <xdr:sp macro="" textlink="">
          <xdr:nvSpPr>
            <xdr:cNvPr id="1031" name="ScrollBar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161365</xdr:colOff>
      <xdr:row>18</xdr:row>
      <xdr:rowOff>89647</xdr:rowOff>
    </xdr:from>
    <xdr:to>
      <xdr:col>14</xdr:col>
      <xdr:colOff>394447</xdr:colOff>
      <xdr:row>34</xdr:row>
      <xdr:rowOff>156882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161365</xdr:colOff>
      <xdr:row>35</xdr:row>
      <xdr:rowOff>53788</xdr:rowOff>
    </xdr:from>
    <xdr:to>
      <xdr:col>14</xdr:col>
      <xdr:colOff>394447</xdr:colOff>
      <xdr:row>51</xdr:row>
      <xdr:rowOff>129987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1359864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8464" cy="525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1359864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8464" cy="525780"/>
        </a:xfrm>
        <a:prstGeom prst="rect">
          <a:avLst/>
        </a:prstGeom>
      </xdr:spPr>
    </xdr:pic>
    <xdr:clientData/>
  </xdr:twoCellAnchor>
  <xdr:twoCellAnchor>
    <xdr:from>
      <xdr:col>1</xdr:col>
      <xdr:colOff>358588</xdr:colOff>
      <xdr:row>17</xdr:row>
      <xdr:rowOff>1</xdr:rowOff>
    </xdr:from>
    <xdr:to>
      <xdr:col>5</xdr:col>
      <xdr:colOff>1030940</xdr:colOff>
      <xdr:row>32</xdr:row>
      <xdr:rowOff>53790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134472</xdr:colOff>
      <xdr:row>16</xdr:row>
      <xdr:rowOff>170331</xdr:rowOff>
    </xdr:from>
    <xdr:to>
      <xdr:col>11</xdr:col>
      <xdr:colOff>779930</xdr:colOff>
      <xdr:row>32</xdr:row>
      <xdr:rowOff>44825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ico@savedroid.com" TargetMode="External" 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.emf" /><Relationship Id="rId8" Type="http://schemas.openxmlformats.org/officeDocument/2006/relationships/control" Target="../activeX/activeX3.xml" /><Relationship Id="rId3" Type="http://schemas.openxmlformats.org/officeDocument/2006/relationships/vmlDrawing" Target="../drawings/vmlDrawing1.vml" /><Relationship Id="rId12" Type="http://schemas.openxmlformats.org/officeDocument/2006/relationships/control" Target="../activeX/activeX5.xml" /><Relationship Id="rId17" Type="http://schemas.openxmlformats.org/officeDocument/2006/relationships/image" Target="../media/image6.emf" /><Relationship Id="rId2" Type="http://schemas.openxmlformats.org/officeDocument/2006/relationships/drawing" Target="../drawings/drawing2.xml" /><Relationship Id="rId16" Type="http://schemas.openxmlformats.org/officeDocument/2006/relationships/image" Target="../media/image5.emf" /><Relationship Id="rId1" Type="http://schemas.openxmlformats.org/officeDocument/2006/relationships/printerSettings" Target="../printerSettings/printerSettings2.bin" /><Relationship Id="rId6" Type="http://schemas.openxmlformats.org/officeDocument/2006/relationships/control" Target="../activeX/activeX2.xml" /><Relationship Id="rId15" Type="http://schemas.openxmlformats.org/officeDocument/2006/relationships/image" Target="../media/image4.emf" /><Relationship Id="rId10" Type="http://schemas.openxmlformats.org/officeDocument/2006/relationships/control" Target="../activeX/activeX4.xml" /><Relationship Id="rId14" Type="http://schemas.openxmlformats.org/officeDocument/2006/relationships/image" Target="../media/image3.emf" /><Relationship Id="rId4" Type="http://schemas.openxmlformats.org/officeDocument/2006/relationships/control" Target="../activeX/activeX1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O29"/>
  <sheetViews>
    <sheetView showGridLines="0" topLeftCell="A4" zoomScale="85" zoomScaleNormal="85" workbookViewId="0" xr3:uid="{AEA406A1-0E4B-5B11-9CD5-51D6E497D94C}">
      <selection activeCell="K16" sqref="K16"/>
    </sheetView>
  </sheetViews>
  <sheetFormatPr defaultRowHeight="15" x14ac:dyDescent="0.2"/>
  <cols>
    <col min="1" max="1" width="3.2265625" customWidth="1"/>
    <col min="2" max="2" width="31.4765625" bestFit="1" customWidth="1"/>
    <col min="3" max="4" width="18.5625" customWidth="1"/>
    <col min="5" max="5" width="23.26953125" customWidth="1"/>
    <col min="6" max="6" width="15.19921875" customWidth="1"/>
    <col min="7" max="7" width="14.66015625" customWidth="1"/>
    <col min="8" max="8" width="9.01171875" customWidth="1"/>
    <col min="9" max="15" width="13.71875" customWidth="1"/>
  </cols>
  <sheetData>
    <row r="1" spans="2:12" s="4" customFormat="1" ht="41.45" customHeight="1" x14ac:dyDescent="0.2">
      <c r="C1" s="15" t="s">
        <v>76</v>
      </c>
    </row>
    <row r="3" spans="2:12" x14ac:dyDescent="0.2">
      <c r="B3" s="1" t="s">
        <v>2</v>
      </c>
    </row>
    <row r="4" spans="2:12" x14ac:dyDescent="0.2">
      <c r="B4" s="14" t="s">
        <v>36</v>
      </c>
      <c r="C4" s="14" t="s">
        <v>37</v>
      </c>
    </row>
    <row r="5" spans="2:12" x14ac:dyDescent="0.2">
      <c r="B5" s="21" t="s">
        <v>40</v>
      </c>
      <c r="C5" s="6" t="s">
        <v>47</v>
      </c>
    </row>
    <row r="6" spans="2:12" x14ac:dyDescent="0.2">
      <c r="B6" s="21" t="s">
        <v>0</v>
      </c>
      <c r="C6" s="7">
        <v>0.01</v>
      </c>
      <c r="D6" s="3"/>
    </row>
    <row r="7" spans="2:12" x14ac:dyDescent="0.2">
      <c r="B7" s="21" t="s">
        <v>5</v>
      </c>
      <c r="C7" s="9">
        <v>10000000000</v>
      </c>
    </row>
    <row r="8" spans="2:12" x14ac:dyDescent="0.2">
      <c r="B8" s="21" t="s">
        <v>39</v>
      </c>
      <c r="C8" s="8">
        <f>D15</f>
        <v>6000000000</v>
      </c>
    </row>
    <row r="9" spans="2:12" x14ac:dyDescent="0.2">
      <c r="B9" s="21" t="s">
        <v>1</v>
      </c>
      <c r="C9" s="8">
        <v>50000000</v>
      </c>
      <c r="E9" s="44"/>
    </row>
    <row r="10" spans="2:12" x14ac:dyDescent="0.2">
      <c r="B10" s="21" t="s">
        <v>41</v>
      </c>
      <c r="C10" s="8">
        <f>1000</f>
        <v>1000</v>
      </c>
      <c r="L10" s="1"/>
    </row>
    <row r="11" spans="2:12" x14ac:dyDescent="0.2">
      <c r="B11" s="21" t="s">
        <v>42</v>
      </c>
      <c r="C11" s="8">
        <f>10000000</f>
        <v>10000000</v>
      </c>
      <c r="F11" s="3"/>
    </row>
    <row r="12" spans="2:12" x14ac:dyDescent="0.2">
      <c r="F12" s="3"/>
    </row>
    <row r="13" spans="2:12" x14ac:dyDescent="0.2">
      <c r="B13" s="1" t="s">
        <v>3</v>
      </c>
      <c r="F13" s="3"/>
    </row>
    <row r="14" spans="2:12" x14ac:dyDescent="0.2">
      <c r="B14" s="14" t="s">
        <v>36</v>
      </c>
      <c r="C14" s="37" t="s">
        <v>8</v>
      </c>
      <c r="D14" s="14" t="s">
        <v>7</v>
      </c>
    </row>
    <row r="15" spans="2:12" x14ac:dyDescent="0.2">
      <c r="B15" s="35" t="s">
        <v>69</v>
      </c>
      <c r="C15" s="18">
        <v>0.6</v>
      </c>
      <c r="D15" s="36">
        <f>C15*$C$7</f>
        <v>6000000000</v>
      </c>
    </row>
    <row r="16" spans="2:12" x14ac:dyDescent="0.2">
      <c r="B16" s="21" t="s">
        <v>45</v>
      </c>
      <c r="C16" s="48">
        <v>0.05</v>
      </c>
      <c r="D16" s="8">
        <f>C16*$C$7</f>
        <v>500000000</v>
      </c>
    </row>
    <row r="17" spans="2:15" x14ac:dyDescent="0.2">
      <c r="B17" s="21" t="s">
        <v>64</v>
      </c>
      <c r="C17" s="18">
        <v>0.15</v>
      </c>
      <c r="D17" s="8">
        <f>C17*$C$7</f>
        <v>1500000000</v>
      </c>
    </row>
    <row r="18" spans="2:15" x14ac:dyDescent="0.2">
      <c r="B18" s="21" t="s">
        <v>65</v>
      </c>
      <c r="C18" s="18">
        <v>0.1</v>
      </c>
      <c r="D18" s="8">
        <f>C18*$C$7</f>
        <v>1000000000</v>
      </c>
    </row>
    <row r="19" spans="2:15" x14ac:dyDescent="0.2">
      <c r="B19" s="21" t="s">
        <v>54</v>
      </c>
      <c r="C19" s="18">
        <v>0.1</v>
      </c>
      <c r="D19" s="8">
        <f>C19*$C$7</f>
        <v>1000000000</v>
      </c>
    </row>
    <row r="20" spans="2:15" x14ac:dyDescent="0.2">
      <c r="B20" s="22" t="s">
        <v>35</v>
      </c>
      <c r="C20" s="20">
        <f>SUM(C15:C19)</f>
        <v>1</v>
      </c>
      <c r="D20" s="17">
        <f>SUM(D15:D19)</f>
        <v>10000000000</v>
      </c>
    </row>
    <row r="21" spans="2:15" ht="14.45" customHeight="1" x14ac:dyDescent="0.2">
      <c r="C21" s="11"/>
      <c r="D21" s="12"/>
      <c r="O21" s="19"/>
    </row>
    <row r="23" spans="2:15" x14ac:dyDescent="0.2">
      <c r="E23" s="2"/>
      <c r="F23" s="2"/>
    </row>
    <row r="26" spans="2:15" x14ac:dyDescent="0.2">
      <c r="B26" s="52" t="s">
        <v>78</v>
      </c>
    </row>
    <row r="27" spans="2:15" x14ac:dyDescent="0.2">
      <c r="B27" s="53" t="s">
        <v>79</v>
      </c>
    </row>
    <row r="29" spans="2:15" x14ac:dyDescent="0.2">
      <c r="C29" s="28"/>
    </row>
  </sheetData>
  <sheetProtection sheet="1" objects="1" scenarios="1"/>
  <hyperlinks>
    <hyperlink ref="B27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B1:S31"/>
  <sheetViews>
    <sheetView showGridLines="0" tabSelected="1" zoomScale="85" zoomScaleNormal="85" workbookViewId="0" xr3:uid="{958C4451-9541-5A59-BF78-D2F731DF1C81}"/>
  </sheetViews>
  <sheetFormatPr defaultRowHeight="15" x14ac:dyDescent="0.2"/>
  <cols>
    <col min="1" max="1" width="3.2265625" customWidth="1"/>
    <col min="2" max="2" width="31.4765625" bestFit="1" customWidth="1"/>
    <col min="3" max="4" width="18.5625" customWidth="1"/>
    <col min="5" max="5" width="23.26953125" customWidth="1"/>
    <col min="6" max="6" width="23.5390625" bestFit="1" customWidth="1"/>
    <col min="7" max="7" width="21.65625" bestFit="1" customWidth="1"/>
    <col min="8" max="8" width="9.01171875" customWidth="1"/>
    <col min="9" max="15" width="13.71875" customWidth="1"/>
  </cols>
  <sheetData>
    <row r="1" spans="2:19" s="4" customFormat="1" ht="41.45" customHeight="1" x14ac:dyDescent="0.2">
      <c r="C1" s="15" t="s">
        <v>34</v>
      </c>
    </row>
    <row r="3" spans="2:19" x14ac:dyDescent="0.2">
      <c r="B3" s="1" t="s">
        <v>2</v>
      </c>
    </row>
    <row r="4" spans="2:19" x14ac:dyDescent="0.2">
      <c r="B4" s="14" t="s">
        <v>36</v>
      </c>
      <c r="C4" s="14" t="s">
        <v>37</v>
      </c>
    </row>
    <row r="5" spans="2:19" x14ac:dyDescent="0.2">
      <c r="B5" s="21" t="s">
        <v>66</v>
      </c>
      <c r="C5" s="9">
        <f>'ICO Overview'!tokens_issued</f>
        <v>10000000000</v>
      </c>
      <c r="E5" s="3"/>
    </row>
    <row r="6" spans="2:19" x14ac:dyDescent="0.2">
      <c r="E6" s="38"/>
      <c r="H6" s="3"/>
    </row>
    <row r="7" spans="2:19" x14ac:dyDescent="0.2">
      <c r="B7" s="1" t="s">
        <v>3</v>
      </c>
      <c r="E7" s="39"/>
      <c r="H7" s="3"/>
    </row>
    <row r="8" spans="2:19" x14ac:dyDescent="0.2">
      <c r="B8" s="14" t="s">
        <v>36</v>
      </c>
      <c r="C8" s="37" t="s">
        <v>8</v>
      </c>
      <c r="D8" s="37" t="s">
        <v>70</v>
      </c>
      <c r="E8" s="14" t="s">
        <v>71</v>
      </c>
      <c r="F8" s="14" t="s">
        <v>72</v>
      </c>
      <c r="G8" s="14" t="s">
        <v>6</v>
      </c>
    </row>
    <row r="9" spans="2:19" x14ac:dyDescent="0.2">
      <c r="B9" s="35" t="s">
        <v>69</v>
      </c>
      <c r="C9" s="18">
        <v>0.6</v>
      </c>
      <c r="D9" s="8">
        <f>C9*$C$5</f>
        <v>6000000000</v>
      </c>
      <c r="E9" s="36">
        <f>C9*$C$20</f>
        <v>6000000000</v>
      </c>
      <c r="F9" s="36"/>
      <c r="G9" s="40" t="s">
        <v>33</v>
      </c>
    </row>
    <row r="10" spans="2:19" x14ac:dyDescent="0.2">
      <c r="B10" s="21" t="s">
        <v>45</v>
      </c>
      <c r="C10" s="48">
        <v>0.05</v>
      </c>
      <c r="D10" s="8">
        <f t="shared" ref="D10:D13" si="0">C10*$C$5</f>
        <v>500000000</v>
      </c>
      <c r="E10" s="36">
        <f t="shared" ref="E10:E13" si="1">C10*$C$20</f>
        <v>500000000</v>
      </c>
      <c r="F10" s="41" t="s">
        <v>73</v>
      </c>
      <c r="G10" s="40" t="s">
        <v>33</v>
      </c>
    </row>
    <row r="11" spans="2:19" x14ac:dyDescent="0.2">
      <c r="B11" s="21" t="s">
        <v>64</v>
      </c>
      <c r="C11" s="18">
        <v>0.15</v>
      </c>
      <c r="D11" s="8">
        <f t="shared" si="0"/>
        <v>1500000000</v>
      </c>
      <c r="E11" s="36">
        <f t="shared" si="1"/>
        <v>1500000000</v>
      </c>
      <c r="F11" s="41" t="s">
        <v>73</v>
      </c>
      <c r="G11" s="41" t="s">
        <v>50</v>
      </c>
    </row>
    <row r="12" spans="2:19" x14ac:dyDescent="0.2">
      <c r="B12" s="21" t="s">
        <v>65</v>
      </c>
      <c r="C12" s="18">
        <v>0.1</v>
      </c>
      <c r="D12" s="8">
        <f t="shared" si="0"/>
        <v>1000000000</v>
      </c>
      <c r="E12" s="36">
        <f t="shared" si="1"/>
        <v>1000000000</v>
      </c>
      <c r="F12" s="41" t="s">
        <v>73</v>
      </c>
      <c r="G12" s="41" t="s">
        <v>50</v>
      </c>
    </row>
    <row r="13" spans="2:19" ht="14.45" customHeight="1" x14ac:dyDescent="0.2">
      <c r="B13" s="21" t="s">
        <v>54</v>
      </c>
      <c r="C13" s="18">
        <v>0.1</v>
      </c>
      <c r="D13" s="8">
        <f t="shared" si="0"/>
        <v>1000000000</v>
      </c>
      <c r="E13" s="36">
        <f t="shared" si="1"/>
        <v>1000000000</v>
      </c>
      <c r="F13" s="41" t="s">
        <v>73</v>
      </c>
      <c r="G13" s="41" t="s">
        <v>50</v>
      </c>
      <c r="S13" s="19"/>
    </row>
    <row r="14" spans="2:19" x14ac:dyDescent="0.2">
      <c r="B14" s="22" t="s">
        <v>35</v>
      </c>
      <c r="C14" s="20">
        <f>SUM(C9:C13)</f>
        <v>1</v>
      </c>
      <c r="D14" s="17">
        <f>SUM(D9:D13)</f>
        <v>10000000000</v>
      </c>
      <c r="E14" s="17">
        <f>SUM(E9:E13)</f>
        <v>10000000000</v>
      </c>
      <c r="F14" s="17"/>
      <c r="G14" s="17"/>
    </row>
    <row r="15" spans="2:19" x14ac:dyDescent="0.2">
      <c r="C15" s="11"/>
      <c r="D15" s="12"/>
      <c r="G15" s="2"/>
      <c r="H15" s="2"/>
    </row>
    <row r="16" spans="2:19" x14ac:dyDescent="0.2">
      <c r="B16" s="1" t="s">
        <v>4</v>
      </c>
    </row>
    <row r="17" spans="2:10" x14ac:dyDescent="0.2">
      <c r="B17" s="14" t="s">
        <v>36</v>
      </c>
      <c r="C17" s="14" t="s">
        <v>48</v>
      </c>
    </row>
    <row r="18" spans="2:10" x14ac:dyDescent="0.2">
      <c r="B18" s="21" t="s">
        <v>67</v>
      </c>
      <c r="C18" s="9">
        <f>D18*10000000</f>
        <v>6000000000</v>
      </c>
      <c r="D18" s="50">
        <v>600</v>
      </c>
      <c r="J18" s="26"/>
    </row>
    <row r="19" spans="2:10" x14ac:dyDescent="0.2">
      <c r="B19" s="21" t="s">
        <v>68</v>
      </c>
      <c r="C19" s="45">
        <v>0.6</v>
      </c>
      <c r="D19" s="50"/>
      <c r="J19" s="26"/>
    </row>
    <row r="20" spans="2:10" x14ac:dyDescent="0.2">
      <c r="B20" s="21" t="s">
        <v>5</v>
      </c>
      <c r="C20" s="8">
        <f>C18/C19</f>
        <v>10000000000</v>
      </c>
      <c r="D20" s="50"/>
      <c r="J20" s="26"/>
    </row>
    <row r="21" spans="2:10" x14ac:dyDescent="0.2">
      <c r="B21" s="21" t="s">
        <v>63</v>
      </c>
      <c r="C21" s="45">
        <f>D21/100</f>
        <v>0.25</v>
      </c>
      <c r="D21" s="50">
        <v>25</v>
      </c>
    </row>
    <row r="22" spans="2:10" x14ac:dyDescent="0.2">
      <c r="B22" s="49" t="s">
        <v>74</v>
      </c>
      <c r="C22" s="45">
        <f>D22/100</f>
        <v>0.15</v>
      </c>
      <c r="D22" s="51">
        <v>15</v>
      </c>
    </row>
    <row r="23" spans="2:10" x14ac:dyDescent="0.2">
      <c r="B23" s="21" t="s">
        <v>75</v>
      </c>
      <c r="C23" s="45">
        <f>-D23/100</f>
        <v>-0.05</v>
      </c>
      <c r="D23" s="51">
        <v>5</v>
      </c>
      <c r="F23" s="3"/>
    </row>
    <row r="31" spans="2:10" x14ac:dyDescent="0.2">
      <c r="C31" s="28"/>
    </row>
  </sheetData>
  <sheetProtection sheet="1"/>
  <pageMargins left="0.7" right="0.7" top="0.75" bottom="0.75" header="0.3" footer="0.3"/>
  <pageSetup paperSize="9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7" r:id="rId12" name="ScrollBar2">
          <controlPr defaultSize="0" autoLine="0" linkedCell="#REF!" r:id="rId13">
            <anchor moveWithCells="1">
              <from>
                <xdr:col>3</xdr:col>
                <xdr:colOff>22860</xdr:colOff>
                <xdr:row>17</xdr:row>
                <xdr:rowOff>0</xdr:rowOff>
              </from>
              <to>
                <xdr:col>4</xdr:col>
                <xdr:colOff>304800</xdr:colOff>
                <xdr:row>17</xdr:row>
                <xdr:rowOff>175260</xdr:rowOff>
              </to>
            </anchor>
          </controlPr>
        </control>
      </mc:Choice>
      <mc:Fallback>
        <control shapeId="1027" r:id="rId12" name="ScrollBar2"/>
      </mc:Fallback>
    </mc:AlternateContent>
    <mc:AlternateContent xmlns:mc="http://schemas.openxmlformats.org/markup-compatibility/2006">
      <mc:Choice Requires="x14">
        <control shapeId="1028" r:id="rId10" name="ScrollBar3">
          <controlPr defaultSize="0" autoLine="0" linkedCell="D18" r:id="rId14">
            <anchor moveWithCells="1">
              <from>
                <xdr:col>3</xdr:col>
                <xdr:colOff>22860</xdr:colOff>
                <xdr:row>17</xdr:row>
                <xdr:rowOff>0</xdr:rowOff>
              </from>
              <to>
                <xdr:col>4</xdr:col>
                <xdr:colOff>304800</xdr:colOff>
                <xdr:row>17</xdr:row>
                <xdr:rowOff>175260</xdr:rowOff>
              </to>
            </anchor>
          </controlPr>
        </control>
      </mc:Choice>
      <mc:Fallback>
        <control shapeId="1028" r:id="rId10" name="ScrollBar3"/>
      </mc:Fallback>
    </mc:AlternateContent>
    <mc:AlternateContent xmlns:mc="http://schemas.openxmlformats.org/markup-compatibility/2006">
      <mc:Choice Requires="x14">
        <control shapeId="1029" r:id="rId8" name="ScrollBar4">
          <controlPr defaultSize="0" autoLine="0" linkedCell="D21" r:id="rId15">
            <anchor moveWithCells="1">
              <from>
                <xdr:col>3</xdr:col>
                <xdr:colOff>22860</xdr:colOff>
                <xdr:row>20</xdr:row>
                <xdr:rowOff>15240</xdr:rowOff>
              </from>
              <to>
                <xdr:col>4</xdr:col>
                <xdr:colOff>304800</xdr:colOff>
                <xdr:row>21</xdr:row>
                <xdr:rowOff>7620</xdr:rowOff>
              </to>
            </anchor>
          </controlPr>
        </control>
      </mc:Choice>
      <mc:Fallback>
        <control shapeId="1029" r:id="rId8" name="ScrollBar4"/>
      </mc:Fallback>
    </mc:AlternateContent>
    <mc:AlternateContent xmlns:mc="http://schemas.openxmlformats.org/markup-compatibility/2006">
      <mc:Choice Requires="x14">
        <control shapeId="1030" r:id="rId6" name="ScrollBar1">
          <controlPr defaultSize="0" autoLine="0" linkedCell="D22" r:id="rId16">
            <anchor moveWithCells="1">
              <from>
                <xdr:col>3</xdr:col>
                <xdr:colOff>22860</xdr:colOff>
                <xdr:row>21</xdr:row>
                <xdr:rowOff>15240</xdr:rowOff>
              </from>
              <to>
                <xdr:col>4</xdr:col>
                <xdr:colOff>304800</xdr:colOff>
                <xdr:row>22</xdr:row>
                <xdr:rowOff>7620</xdr:rowOff>
              </to>
            </anchor>
          </controlPr>
        </control>
      </mc:Choice>
      <mc:Fallback>
        <control shapeId="1030" r:id="rId6" name="ScrollBar1"/>
      </mc:Fallback>
    </mc:AlternateContent>
    <mc:AlternateContent xmlns:mc="http://schemas.openxmlformats.org/markup-compatibility/2006">
      <mc:Choice Requires="x14">
        <control shapeId="1031" r:id="rId4" name="ScrollBar5">
          <controlPr defaultSize="0" autoLine="0" linkedCell="D23" r:id="rId17">
            <anchor moveWithCells="1">
              <from>
                <xdr:col>3</xdr:col>
                <xdr:colOff>22860</xdr:colOff>
                <xdr:row>22</xdr:row>
                <xdr:rowOff>15240</xdr:rowOff>
              </from>
              <to>
                <xdr:col>4</xdr:col>
                <xdr:colOff>304800</xdr:colOff>
                <xdr:row>23</xdr:row>
                <xdr:rowOff>7620</xdr:rowOff>
              </to>
            </anchor>
          </controlPr>
        </control>
      </mc:Choice>
      <mc:Fallback>
        <control shapeId="1031" r:id="rId4" name="ScrollBar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V16"/>
  <sheetViews>
    <sheetView showGridLines="0" zoomScale="85" zoomScaleNormal="85" workbookViewId="0" xr3:uid="{842E5F09-E766-5B8D-85AF-A39847EA96FD}">
      <pane xSplit="2" ySplit="3" topLeftCell="C4" activePane="bottomRight" state="frozen"/>
      <selection activeCell="C6" sqref="C6"/>
      <selection pane="bottomLeft" activeCell="C6" sqref="C6"/>
      <selection pane="topRight" activeCell="C6" sqref="C6"/>
      <selection pane="bottomRight" activeCell="C13" sqref="C13"/>
    </sheetView>
  </sheetViews>
  <sheetFormatPr defaultRowHeight="15" x14ac:dyDescent="0.2"/>
  <cols>
    <col min="1" max="1" width="3.359375" customWidth="1"/>
    <col min="2" max="2" width="33.49609375" bestFit="1" customWidth="1"/>
    <col min="3" max="22" width="14.9296875" customWidth="1"/>
  </cols>
  <sheetData>
    <row r="1" spans="1:22" s="4" customFormat="1" ht="41.45" customHeight="1" x14ac:dyDescent="0.2">
      <c r="C1" s="15" t="s">
        <v>30</v>
      </c>
    </row>
    <row r="3" spans="1:22" x14ac:dyDescent="0.2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">
      <c r="B4" s="14"/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 t="s">
        <v>26</v>
      </c>
    </row>
    <row r="5" spans="1:22" x14ac:dyDescent="0.2">
      <c r="B5" s="10" t="s">
        <v>38</v>
      </c>
      <c r="C5" s="42">
        <v>0.03</v>
      </c>
      <c r="D5" s="42">
        <f>C5+(($M$5-$C$5)/10)</f>
        <v>5.1999999999999998E-2</v>
      </c>
      <c r="E5" s="42">
        <f>D5+(($M$5-$C$5)/10)</f>
        <v>7.3999999999999996E-2</v>
      </c>
      <c r="F5" s="42">
        <f t="shared" ref="F5:L5" si="0">E5+(($M$5-$C$5)/10)</f>
        <v>9.6000000000000002E-2</v>
      </c>
      <c r="G5" s="42">
        <f t="shared" si="0"/>
        <v>0.11799999999999999</v>
      </c>
      <c r="H5" s="42">
        <f t="shared" si="0"/>
        <v>0.13999999999999999</v>
      </c>
      <c r="I5" s="42">
        <f t="shared" si="0"/>
        <v>0.16199999999999998</v>
      </c>
      <c r="J5" s="42">
        <f t="shared" si="0"/>
        <v>0.18399999999999997</v>
      </c>
      <c r="K5" s="42">
        <f t="shared" si="0"/>
        <v>0.20599999999999996</v>
      </c>
      <c r="L5" s="42">
        <f t="shared" si="0"/>
        <v>0.22799999999999995</v>
      </c>
      <c r="M5" s="42">
        <f t="shared" ref="M5:T5" si="1">sell_pressure</f>
        <v>0.25</v>
      </c>
      <c r="N5" s="42">
        <f t="shared" si="1"/>
        <v>0.25</v>
      </c>
      <c r="O5" s="42">
        <f t="shared" si="1"/>
        <v>0.25</v>
      </c>
      <c r="P5" s="42">
        <f t="shared" si="1"/>
        <v>0.25</v>
      </c>
      <c r="Q5" s="42">
        <f t="shared" si="1"/>
        <v>0.25</v>
      </c>
      <c r="R5" s="42">
        <f t="shared" si="1"/>
        <v>0.25</v>
      </c>
      <c r="S5" s="42">
        <f t="shared" si="1"/>
        <v>0.25</v>
      </c>
      <c r="T5" s="42">
        <f t="shared" si="1"/>
        <v>0.25</v>
      </c>
    </row>
    <row r="6" spans="1:22" x14ac:dyDescent="0.2">
      <c r="B6" s="10" t="s">
        <v>55</v>
      </c>
      <c r="C6" s="42">
        <f>Dashboard!C22</f>
        <v>0.15</v>
      </c>
      <c r="D6" s="42">
        <f>C6/(1-Dashboard!$C$23)</f>
        <v>0.14285714285714285</v>
      </c>
      <c r="E6" s="42">
        <f>D6/(1-Dashboard!$C$23)</f>
        <v>0.13605442176870747</v>
      </c>
      <c r="F6" s="42">
        <f>E6/(1-Dashboard!$C$23)</f>
        <v>0.12957563977972139</v>
      </c>
      <c r="G6" s="42">
        <f>F6/(1-Dashboard!$C$23)</f>
        <v>0.12340537121878227</v>
      </c>
      <c r="H6" s="42">
        <f>G6/(1-Dashboard!$C$23)</f>
        <v>0.11752892497026882</v>
      </c>
      <c r="I6" s="42">
        <f>H6/(1-Dashboard!$C$23)</f>
        <v>0.11193230949549411</v>
      </c>
      <c r="J6" s="42">
        <f>I6/(1-Dashboard!$C$23)</f>
        <v>0.1066021995195182</v>
      </c>
      <c r="K6" s="42">
        <f>J6/(1-Dashboard!$C$23)</f>
        <v>0.10152590430430304</v>
      </c>
      <c r="L6" s="42">
        <f>K6/(1-Dashboard!$C$23)</f>
        <v>9.6691337432669555E-2</v>
      </c>
      <c r="M6" s="42">
        <f>L6/(1-Dashboard!$C$23)</f>
        <v>9.2086988031113856E-2</v>
      </c>
      <c r="N6" s="42">
        <f>M6/(1-Dashboard!$C$23)</f>
        <v>8.7701893362965577E-2</v>
      </c>
      <c r="O6" s="42">
        <f>N6/(1-Dashboard!$C$23)</f>
        <v>8.3525612726633877E-2</v>
      </c>
      <c r="P6" s="42">
        <f>O6/(1-Dashboard!$C$23)</f>
        <v>7.9548202596794168E-2</v>
      </c>
      <c r="Q6" s="42">
        <f>P6/(1-Dashboard!$C$23)</f>
        <v>7.5760192949327773E-2</v>
      </c>
      <c r="R6" s="42">
        <f>Q6/(1-Dashboard!$C$23)</f>
        <v>7.2152564713645492E-2</v>
      </c>
      <c r="S6" s="42">
        <f>R6/(1-Dashboard!$C$23)</f>
        <v>6.8716728298709992E-2</v>
      </c>
      <c r="T6" s="42">
        <f>S6/(1-Dashboard!$C$23)</f>
        <v>6.5444503141628557E-2</v>
      </c>
    </row>
    <row r="7" spans="1:22" x14ac:dyDescent="0.2">
      <c r="B7" s="10" t="s">
        <v>57</v>
      </c>
      <c r="C7" s="8">
        <f>Dashboard!$C$18</f>
        <v>6000000000</v>
      </c>
      <c r="D7" s="8">
        <f t="shared" ref="D7:T7" si="2">C7*(1-C$5)</f>
        <v>5820000000</v>
      </c>
      <c r="E7" s="8">
        <f t="shared" si="2"/>
        <v>5517360000</v>
      </c>
      <c r="F7" s="8">
        <f t="shared" si="2"/>
        <v>5109075360</v>
      </c>
      <c r="G7" s="8">
        <f t="shared" si="2"/>
        <v>4618604125.4400005</v>
      </c>
      <c r="H7" s="8">
        <f t="shared" si="2"/>
        <v>4073608838.6380806</v>
      </c>
      <c r="I7" s="8">
        <f t="shared" si="2"/>
        <v>3503303601.2287493</v>
      </c>
      <c r="J7" s="8">
        <f t="shared" si="2"/>
        <v>2935768417.8296924</v>
      </c>
      <c r="K7" s="8">
        <f t="shared" si="2"/>
        <v>2395587028.949029</v>
      </c>
      <c r="L7" s="8">
        <f t="shared" si="2"/>
        <v>1902096100.9855292</v>
      </c>
      <c r="M7" s="8">
        <f t="shared" si="2"/>
        <v>1468418189.9608285</v>
      </c>
      <c r="N7" s="8">
        <f t="shared" si="2"/>
        <v>1101313642.4706213</v>
      </c>
      <c r="O7" s="8">
        <f t="shared" si="2"/>
        <v>825985231.85296607</v>
      </c>
      <c r="P7" s="8">
        <f t="shared" si="2"/>
        <v>619488923.88972449</v>
      </c>
      <c r="Q7" s="8">
        <f t="shared" si="2"/>
        <v>464616692.91729337</v>
      </c>
      <c r="R7" s="8">
        <f t="shared" si="2"/>
        <v>348462519.68797004</v>
      </c>
      <c r="S7" s="8">
        <f t="shared" si="2"/>
        <v>261346889.76597753</v>
      </c>
      <c r="T7" s="8">
        <f t="shared" si="2"/>
        <v>196010167.32448316</v>
      </c>
    </row>
    <row r="8" spans="1:22" x14ac:dyDescent="0.2">
      <c r="B8" s="10" t="s">
        <v>58</v>
      </c>
      <c r="C8" s="8">
        <f>0.05*(Dashboard!$E$13+Dashboard!$E$11+Dashboard!$E$12)</f>
        <v>175000000</v>
      </c>
      <c r="D8" s="8">
        <f>C8*(1-C$5)+0.05*Dashboard!$E$13</f>
        <v>219750000</v>
      </c>
      <c r="E8" s="8">
        <f>D8*(1-D$5)+0.05*Dashboard!$E$13</f>
        <v>258323000</v>
      </c>
      <c r="F8" s="8">
        <f>E8*(1-E$5)+0.05*Dashboard!$E$13</f>
        <v>289207098</v>
      </c>
      <c r="G8" s="8">
        <f>F8*(1-F$5)+0.05*Dashboard!$E$13</f>
        <v>311443216.59200001</v>
      </c>
      <c r="H8" s="8">
        <f>G8*(1-G$5)+0.05*Dashboard!$E$13</f>
        <v>324692917.03414398</v>
      </c>
      <c r="I8" s="8">
        <f>H8*(1-H$5)+0.05*Dashboard!$E$13</f>
        <v>329235908.64936382</v>
      </c>
      <c r="J8" s="8">
        <f>I8*(1-I$5)+0.05*Dashboard!$E$13</f>
        <v>325899691.44816691</v>
      </c>
      <c r="K8" s="8">
        <f>J8*(1-J$5)+0.05*Dashboard!$E$13</f>
        <v>315934148.22170424</v>
      </c>
      <c r="L8" s="8">
        <f>K8*(1-K$5)+0.05*Dashboard!$E$13</f>
        <v>300851713.68803322</v>
      </c>
      <c r="M8" s="8">
        <f>L8*(1-L$5)+0.05*Dashboard!$E$13</f>
        <v>282257522.96716166</v>
      </c>
      <c r="N8" s="8">
        <f>M8*(1-M$5)+0.05*Dashboard!$E$13</f>
        <v>261693142.22537124</v>
      </c>
      <c r="O8" s="8">
        <f>N8*(1-N$5)+0.05*Dashboard!$E$13</f>
        <v>246269856.66902843</v>
      </c>
      <c r="P8" s="8">
        <f>O8*(1-O$5)+0.05*Dashboard!$E$13</f>
        <v>234702392.50177133</v>
      </c>
      <c r="Q8" s="8">
        <f>P8*(1-P$5)+0.05*Dashboard!$E$13</f>
        <v>226026794.3763285</v>
      </c>
      <c r="R8" s="8">
        <f>Q8*(1-Q$5)+0.05*Dashboard!$E$13</f>
        <v>219520095.78224638</v>
      </c>
      <c r="S8" s="8">
        <f>R8*(1-R$5)+0.05*Dashboard!$E$13</f>
        <v>214640071.83668479</v>
      </c>
      <c r="T8" s="8">
        <f>S8*(1-S$5)+0.05*Dashboard!$E$13</f>
        <v>210980053.87751359</v>
      </c>
    </row>
    <row r="9" spans="1:22" x14ac:dyDescent="0.2">
      <c r="B9" s="10" t="s">
        <v>49</v>
      </c>
      <c r="C9" s="8">
        <v>0</v>
      </c>
      <c r="D9" s="8">
        <f t="shared" ref="D9:T9" si="3">C16+C9*(1-C5)</f>
        <v>157462500</v>
      </c>
      <c r="E9" s="8">
        <f t="shared" si="3"/>
        <v>425493064.28571427</v>
      </c>
      <c r="F9" s="8">
        <f t="shared" si="3"/>
        <v>790459996.93100095</v>
      </c>
      <c r="G9" s="8">
        <f t="shared" si="3"/>
        <v>1231711727.6481586</v>
      </c>
      <c r="H9" s="8">
        <f t="shared" si="3"/>
        <v>1723730802.4960942</v>
      </c>
      <c r="I9" s="8">
        <f t="shared" si="3"/>
        <v>2238760821.5629749</v>
      </c>
      <c r="J9" s="8">
        <f t="shared" si="3"/>
        <v>2749541125.9895177</v>
      </c>
      <c r="K9" s="8">
        <f t="shared" si="3"/>
        <v>3231779362.8663597</v>
      </c>
      <c r="L9" s="8">
        <f t="shared" si="3"/>
        <v>3666052539.2163496</v>
      </c>
      <c r="M9" s="8">
        <f t="shared" si="3"/>
        <v>4038938860.4187446</v>
      </c>
      <c r="N9" s="8">
        <f t="shared" si="3"/>
        <v>4343320746.6706066</v>
      </c>
      <c r="O9" s="8">
        <f t="shared" si="3"/>
        <v>4558958510.6820879</v>
      </c>
      <c r="P9" s="8">
        <f t="shared" si="3"/>
        <v>4709434641.2455683</v>
      </c>
      <c r="Q9" s="8">
        <f t="shared" si="3"/>
        <v>4812338359.1307182</v>
      </c>
      <c r="R9" s="8">
        <f t="shared" si="3"/>
        <v>4880772489.3336849</v>
      </c>
      <c r="S9" s="8">
        <f t="shared" si="3"/>
        <v>4924482729.374197</v>
      </c>
      <c r="T9" s="8">
        <f t="shared" si="3"/>
        <v>4950703817.664794</v>
      </c>
    </row>
    <row r="10" spans="1:22" x14ac:dyDescent="0.2">
      <c r="B10" s="10" t="s">
        <v>46</v>
      </c>
      <c r="C10" s="8">
        <f t="shared" ref="C10:T10" si="4">SUM(C7:C9)</f>
        <v>6175000000</v>
      </c>
      <c r="D10" s="8">
        <f t="shared" si="4"/>
        <v>6197212500</v>
      </c>
      <c r="E10" s="8">
        <f t="shared" si="4"/>
        <v>6201176064.2857141</v>
      </c>
      <c r="F10" s="8">
        <f t="shared" si="4"/>
        <v>6188742454.9310007</v>
      </c>
      <c r="G10" s="8">
        <f t="shared" si="4"/>
        <v>6161759069.6801586</v>
      </c>
      <c r="H10" s="8">
        <f t="shared" si="4"/>
        <v>6122032558.1683197</v>
      </c>
      <c r="I10" s="8">
        <f t="shared" si="4"/>
        <v>6071300331.4410877</v>
      </c>
      <c r="J10" s="8">
        <f t="shared" si="4"/>
        <v>6011209235.2673769</v>
      </c>
      <c r="K10" s="8">
        <f t="shared" si="4"/>
        <v>5943300540.0370932</v>
      </c>
      <c r="L10" s="8">
        <f t="shared" si="4"/>
        <v>5869000353.8899117</v>
      </c>
      <c r="M10" s="8">
        <f t="shared" si="4"/>
        <v>5789614573.346735</v>
      </c>
      <c r="N10" s="8">
        <f t="shared" si="4"/>
        <v>5706327531.3665991</v>
      </c>
      <c r="O10" s="8">
        <f t="shared" si="4"/>
        <v>5631213599.2040825</v>
      </c>
      <c r="P10" s="8">
        <f t="shared" si="4"/>
        <v>5563625957.637064</v>
      </c>
      <c r="Q10" s="8">
        <f t="shared" si="4"/>
        <v>5502981846.4243402</v>
      </c>
      <c r="R10" s="8">
        <f t="shared" si="4"/>
        <v>5448755104.8039017</v>
      </c>
      <c r="S10" s="8">
        <f t="shared" si="4"/>
        <v>5400469690.9768591</v>
      </c>
      <c r="T10" s="8">
        <f t="shared" si="4"/>
        <v>5357694038.8667908</v>
      </c>
    </row>
    <row r="11" spans="1:22" x14ac:dyDescent="0.2">
      <c r="B11" s="10" t="s">
        <v>39</v>
      </c>
      <c r="C11" s="8">
        <f t="shared" ref="C11:T11" si="5">C10*C5</f>
        <v>185250000</v>
      </c>
      <c r="D11" s="8">
        <f t="shared" si="5"/>
        <v>322255050</v>
      </c>
      <c r="E11" s="8">
        <f t="shared" si="5"/>
        <v>458887028.75714284</v>
      </c>
      <c r="F11" s="8">
        <f t="shared" si="5"/>
        <v>594119275.67337608</v>
      </c>
      <c r="G11" s="8">
        <f t="shared" si="5"/>
        <v>727087570.22225869</v>
      </c>
      <c r="H11" s="8">
        <f t="shared" si="5"/>
        <v>857084558.1435647</v>
      </c>
      <c r="I11" s="8">
        <f t="shared" si="5"/>
        <v>983550653.69345605</v>
      </c>
      <c r="J11" s="8">
        <f t="shared" si="5"/>
        <v>1106062499.2891972</v>
      </c>
      <c r="K11" s="8">
        <f t="shared" si="5"/>
        <v>1224319911.2476408</v>
      </c>
      <c r="L11" s="8">
        <f t="shared" si="5"/>
        <v>1338132080.6868997</v>
      </c>
      <c r="M11" s="8">
        <f t="shared" si="5"/>
        <v>1447403643.3366838</v>
      </c>
      <c r="N11" s="8">
        <f t="shared" si="5"/>
        <v>1426581882.8416498</v>
      </c>
      <c r="O11" s="8">
        <f t="shared" si="5"/>
        <v>1407803399.8010206</v>
      </c>
      <c r="P11" s="8">
        <f t="shared" si="5"/>
        <v>1390906489.409266</v>
      </c>
      <c r="Q11" s="8">
        <f t="shared" si="5"/>
        <v>1375745461.6060851</v>
      </c>
      <c r="R11" s="8">
        <f t="shared" si="5"/>
        <v>1362188776.2009754</v>
      </c>
      <c r="S11" s="8">
        <f t="shared" si="5"/>
        <v>1350117422.7442148</v>
      </c>
      <c r="T11" s="8">
        <f t="shared" si="5"/>
        <v>1339423509.7166977</v>
      </c>
    </row>
    <row r="12" spans="1:22" ht="15.75" thickBot="1" x14ac:dyDescent="0.25">
      <c r="A12" s="24"/>
      <c r="B12" s="30" t="s">
        <v>77</v>
      </c>
      <c r="C12" s="31">
        <f>'Revenue Model'!C10*100</f>
        <v>175705200</v>
      </c>
      <c r="D12" s="31">
        <f>'Revenue Model'!D10*100</f>
        <v>527115600</v>
      </c>
      <c r="E12" s="31">
        <f>'Revenue Model'!E10*100</f>
        <v>880414275</v>
      </c>
      <c r="F12" s="31">
        <f>'Revenue Model'!F10*100</f>
        <v>1235601225</v>
      </c>
      <c r="G12" s="31">
        <f>'Revenue Model'!G10*100</f>
        <v>1590788175</v>
      </c>
      <c r="H12" s="31">
        <f>'Revenue Model'!H10*100</f>
        <v>1945975125</v>
      </c>
      <c r="I12" s="31">
        <f>'Revenue Model'!I10*100</f>
        <v>2445556462.5</v>
      </c>
      <c r="J12" s="31">
        <f>'Revenue Model'!J10*100</f>
        <v>3089532187.5</v>
      </c>
      <c r="K12" s="31">
        <f>'Revenue Model'!K10*100</f>
        <v>3733507912.5</v>
      </c>
      <c r="L12" s="31">
        <f>'Revenue Model'!L10*100</f>
        <v>4377483637.5</v>
      </c>
      <c r="M12" s="31">
        <f>'Revenue Model'!M10*100</f>
        <v>5117186362.5</v>
      </c>
      <c r="N12" s="31">
        <f>'Revenue Model'!N10*100</f>
        <v>5952616087.5</v>
      </c>
      <c r="O12" s="31">
        <f>'Revenue Model'!O10*100</f>
        <v>6788045812.5</v>
      </c>
      <c r="P12" s="31">
        <f>'Revenue Model'!P10*100</f>
        <v>7623475537.5</v>
      </c>
      <c r="Q12" s="31">
        <f>'Revenue Model'!Q10*100</f>
        <v>8629791600</v>
      </c>
      <c r="R12" s="31">
        <f>'Revenue Model'!R10*100</f>
        <v>9806994000</v>
      </c>
      <c r="S12" s="31">
        <f>'Revenue Model'!S10*100</f>
        <v>10984196400</v>
      </c>
      <c r="T12" s="31">
        <f>'Revenue Model'!T10*100</f>
        <v>12161398800</v>
      </c>
    </row>
    <row r="13" spans="1:22" ht="15.75" thickBot="1" x14ac:dyDescent="0.25">
      <c r="A13" s="1"/>
      <c r="B13" s="33" t="s">
        <v>80</v>
      </c>
      <c r="C13" s="34">
        <f t="shared" ref="C13" si="6">C12/C11</f>
        <v>0.94847611336032389</v>
      </c>
      <c r="D13" s="34">
        <f t="shared" ref="D13:T13" si="7">D12/D11</f>
        <v>1.6357093550589821</v>
      </c>
      <c r="E13" s="34">
        <f t="shared" si="7"/>
        <v>1.9185861003404878</v>
      </c>
      <c r="F13" s="34">
        <f t="shared" si="7"/>
        <v>2.0797191331649136</v>
      </c>
      <c r="G13" s="34">
        <f t="shared" si="7"/>
        <v>2.1878907577992597</v>
      </c>
      <c r="H13" s="34">
        <f t="shared" si="7"/>
        <v>2.2704587388844804</v>
      </c>
      <c r="I13" s="34">
        <f t="shared" si="7"/>
        <v>2.4864570556853174</v>
      </c>
      <c r="J13" s="34">
        <f t="shared" si="7"/>
        <v>2.7932708951668324</v>
      </c>
      <c r="K13" s="34">
        <f t="shared" si="7"/>
        <v>3.0494545405990956</v>
      </c>
      <c r="L13" s="34">
        <f t="shared" si="7"/>
        <v>3.2713389811661329</v>
      </c>
      <c r="M13" s="34">
        <f t="shared" si="7"/>
        <v>3.535424541770122</v>
      </c>
      <c r="N13" s="34">
        <f t="shared" si="7"/>
        <v>4.1726424252933958</v>
      </c>
      <c r="O13" s="34">
        <f t="shared" si="7"/>
        <v>4.8217285264827634</v>
      </c>
      <c r="P13" s="34">
        <f t="shared" si="7"/>
        <v>5.4809403763280864</v>
      </c>
      <c r="Q13" s="34">
        <f t="shared" si="7"/>
        <v>6.2728112436768146</v>
      </c>
      <c r="R13" s="34">
        <f t="shared" si="7"/>
        <v>7.1994382653414917</v>
      </c>
      <c r="S13" s="34">
        <f t="shared" si="7"/>
        <v>8.1357341331643571</v>
      </c>
      <c r="T13" s="34">
        <f t="shared" si="7"/>
        <v>9.0795769312517631</v>
      </c>
    </row>
    <row r="14" spans="1:22" x14ac:dyDescent="0.2">
      <c r="A14" s="1"/>
      <c r="B14" s="29" t="s">
        <v>44</v>
      </c>
      <c r="C14" s="32">
        <f t="shared" ref="C14:T14" si="8">C6*C12</f>
        <v>26355780</v>
      </c>
      <c r="D14" s="32">
        <f t="shared" si="8"/>
        <v>75302228.571428567</v>
      </c>
      <c r="E14" s="32">
        <f t="shared" si="8"/>
        <v>119784255.1020408</v>
      </c>
      <c r="F14" s="32">
        <f t="shared" si="8"/>
        <v>160103819.24198249</v>
      </c>
      <c r="G14" s="32">
        <f t="shared" si="8"/>
        <v>196311805.26632416</v>
      </c>
      <c r="H14" s="32">
        <f t="shared" si="8"/>
        <v>228708364.46013448</v>
      </c>
      <c r="I14" s="32">
        <f t="shared" si="8"/>
        <v>273736782.84925574</v>
      </c>
      <c r="J14" s="32">
        <f t="shared" si="8"/>
        <v>329350926.67384851</v>
      </c>
      <c r="K14" s="32">
        <f t="shared" si="8"/>
        <v>379047767.0438332</v>
      </c>
      <c r="L14" s="32">
        <f t="shared" si="8"/>
        <v>423264747.49950224</v>
      </c>
      <c r="M14" s="32">
        <f t="shared" si="8"/>
        <v>471226279.31651658</v>
      </c>
      <c r="N14" s="32">
        <f t="shared" si="8"/>
        <v>522055701.3365984</v>
      </c>
      <c r="O14" s="32">
        <f t="shared" si="8"/>
        <v>566975685.70552385</v>
      </c>
      <c r="P14" s="32">
        <f t="shared" si="8"/>
        <v>606433776.54875433</v>
      </c>
      <c r="Q14" s="32">
        <f t="shared" si="8"/>
        <v>653794676.72848809</v>
      </c>
      <c r="R14" s="32">
        <f t="shared" si="8"/>
        <v>707599769.23133302</v>
      </c>
      <c r="S14" s="32">
        <f t="shared" si="8"/>
        <v>754798039.59846842</v>
      </c>
      <c r="T14" s="32">
        <f t="shared" si="8"/>
        <v>795896701.97319782</v>
      </c>
    </row>
    <row r="15" spans="1:22" x14ac:dyDescent="0.2">
      <c r="B15" s="10" t="s">
        <v>31</v>
      </c>
      <c r="C15" s="8">
        <f>C14/C13</f>
        <v>27787500</v>
      </c>
      <c r="D15" s="8">
        <f t="shared" ref="D15:T15" si="9">D14/D13</f>
        <v>46036435.714285709</v>
      </c>
      <c r="E15" s="8">
        <f t="shared" si="9"/>
        <v>62433609.354713306</v>
      </c>
      <c r="F15" s="8">
        <f t="shared" si="9"/>
        <v>76983385.250842363</v>
      </c>
      <c r="G15" s="8">
        <f t="shared" si="9"/>
        <v>89726511.511840254</v>
      </c>
      <c r="H15" s="8">
        <f t="shared" si="9"/>
        <v>100732226.72723101</v>
      </c>
      <c r="I15" s="8">
        <f t="shared" si="9"/>
        <v>110091096.17371148</v>
      </c>
      <c r="J15" s="8">
        <f t="shared" si="9"/>
        <v>117908695.23028396</v>
      </c>
      <c r="K15" s="8">
        <f t="shared" si="9"/>
        <v>124300186.14718077</v>
      </c>
      <c r="L15" s="8">
        <f t="shared" si="9"/>
        <v>129385780.54317723</v>
      </c>
      <c r="M15" s="8">
        <f t="shared" si="9"/>
        <v>133287041.98013578</v>
      </c>
      <c r="N15" s="8">
        <f t="shared" si="9"/>
        <v>125113932.16251701</v>
      </c>
      <c r="O15" s="8">
        <f t="shared" si="9"/>
        <v>117587641.56701858</v>
      </c>
      <c r="P15" s="8">
        <f t="shared" si="9"/>
        <v>110644111.21272404</v>
      </c>
      <c r="Q15" s="8">
        <f t="shared" si="9"/>
        <v>104226741.62043902</v>
      </c>
      <c r="R15" s="8">
        <f t="shared" si="9"/>
        <v>98285413.827042431</v>
      </c>
      <c r="S15" s="8">
        <f t="shared" si="9"/>
        <v>92775652.110068783</v>
      </c>
      <c r="T15" s="8">
        <f t="shared" si="9"/>
        <v>87657906.089625582</v>
      </c>
    </row>
    <row r="16" spans="1:22" x14ac:dyDescent="0.2">
      <c r="B16" s="10" t="s">
        <v>32</v>
      </c>
      <c r="C16" s="16">
        <f>C11-C15</f>
        <v>157462500</v>
      </c>
      <c r="D16" s="16">
        <f t="shared" ref="D16:T16" si="10">D11-D15</f>
        <v>276218614.28571427</v>
      </c>
      <c r="E16" s="16">
        <f t="shared" si="10"/>
        <v>396453419.40242952</v>
      </c>
      <c r="F16" s="16">
        <f t="shared" si="10"/>
        <v>517135890.42253375</v>
      </c>
      <c r="G16" s="16">
        <f t="shared" si="10"/>
        <v>637361058.71041846</v>
      </c>
      <c r="H16" s="16">
        <f t="shared" si="10"/>
        <v>756352331.41633368</v>
      </c>
      <c r="I16" s="16">
        <f t="shared" si="10"/>
        <v>873459557.51974463</v>
      </c>
      <c r="J16" s="16">
        <f t="shared" si="10"/>
        <v>988153804.05891323</v>
      </c>
      <c r="K16" s="16">
        <f t="shared" si="10"/>
        <v>1100019725.1004601</v>
      </c>
      <c r="L16" s="16">
        <f t="shared" si="10"/>
        <v>1208746300.1437225</v>
      </c>
      <c r="M16" s="16">
        <f t="shared" si="10"/>
        <v>1314116601.3565481</v>
      </c>
      <c r="N16" s="16">
        <f t="shared" si="10"/>
        <v>1301467950.6791327</v>
      </c>
      <c r="O16" s="16">
        <f t="shared" si="10"/>
        <v>1290215758.2340021</v>
      </c>
      <c r="P16" s="16">
        <f t="shared" si="10"/>
        <v>1280262378.196542</v>
      </c>
      <c r="Q16" s="16">
        <f t="shared" si="10"/>
        <v>1271518719.985646</v>
      </c>
      <c r="R16" s="16">
        <f t="shared" si="10"/>
        <v>1263903362.3739331</v>
      </c>
      <c r="S16" s="16">
        <f t="shared" si="10"/>
        <v>1257341770.634146</v>
      </c>
      <c r="T16" s="16">
        <f t="shared" si="10"/>
        <v>1251765603.6270721</v>
      </c>
    </row>
  </sheetData>
  <sheetProtection sheet="1" objects="1" scenarios="1"/>
  <conditionalFormatting sqref="C13:T13">
    <cfRule type="cellIs" dxfId="0" priority="2" operator="lessThan">
      <formula>1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T15"/>
  <sheetViews>
    <sheetView showGridLines="0" zoomScale="85" zoomScaleNormal="85" workbookViewId="0" xr3:uid="{51F8DEE0-4D01-5F28-A812-FC0BD7CAC4A5}">
      <selection activeCell="C13" sqref="C13"/>
    </sheetView>
  </sheetViews>
  <sheetFormatPr defaultRowHeight="15" x14ac:dyDescent="0.2"/>
  <cols>
    <col min="1" max="1" width="3.359375" customWidth="1"/>
    <col min="2" max="2" width="29.7265625" bestFit="1" customWidth="1"/>
    <col min="3" max="22" width="14.9296875" customWidth="1"/>
  </cols>
  <sheetData>
    <row r="1" spans="2:20" s="4" customFormat="1" ht="41.45" customHeight="1" x14ac:dyDescent="0.2">
      <c r="C1" s="15" t="s">
        <v>29</v>
      </c>
    </row>
    <row r="4" spans="2:20" x14ac:dyDescent="0.2"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 t="s">
        <v>26</v>
      </c>
    </row>
    <row r="5" spans="2:20" x14ac:dyDescent="0.2">
      <c r="B5" s="10" t="s">
        <v>51</v>
      </c>
      <c r="C5" s="8">
        <f>D5/2</f>
        <v>68904</v>
      </c>
      <c r="D5" s="8">
        <v>137808</v>
      </c>
      <c r="E5" s="8">
        <f>D5+($H$5-$D$5)/4</f>
        <v>207452.5</v>
      </c>
      <c r="F5" s="8">
        <f>E5+($H$5-$D$5)/4</f>
        <v>277097</v>
      </c>
      <c r="G5" s="8">
        <f>F5+($H$5-$D$5)/4</f>
        <v>346741.5</v>
      </c>
      <c r="H5" s="8">
        <v>416386</v>
      </c>
      <c r="I5" s="8">
        <f>H5+($L$5-$H$5)/4</f>
        <v>542655.75</v>
      </c>
      <c r="J5" s="8">
        <f>I5+($L$5-$H$5)/4</f>
        <v>668925.5</v>
      </c>
      <c r="K5" s="8">
        <f>J5+($L$5-$H$5)/4</f>
        <v>795195.25</v>
      </c>
      <c r="L5" s="8">
        <v>921465</v>
      </c>
      <c r="M5" s="8">
        <f>L5+($P$5-$L$5)/4</f>
        <v>1085274.75</v>
      </c>
      <c r="N5" s="8">
        <f>M5+($P$5-$L$5)/4</f>
        <v>1249084.5</v>
      </c>
      <c r="O5" s="8">
        <f>N5+($P$5-$L$5)/4</f>
        <v>1412894.25</v>
      </c>
      <c r="P5" s="8">
        <v>1576704</v>
      </c>
      <c r="Q5" s="8">
        <f>P5+($T$5-$P$5)/4</f>
        <v>1807528</v>
      </c>
      <c r="R5" s="8">
        <f t="shared" ref="R5:S5" si="0">Q5+($T$5-$P$5)/4</f>
        <v>2038352</v>
      </c>
      <c r="S5" s="8">
        <f t="shared" si="0"/>
        <v>2269176</v>
      </c>
      <c r="T5" s="8">
        <v>2500000</v>
      </c>
    </row>
    <row r="6" spans="2:20" x14ac:dyDescent="0.2">
      <c r="B6" s="10" t="s">
        <v>52</v>
      </c>
      <c r="C6" s="8">
        <f>C5/2</f>
        <v>34452</v>
      </c>
      <c r="D6" s="8">
        <f t="shared" ref="D6:T6" si="1">AVERAGE(C5:D5)</f>
        <v>103356</v>
      </c>
      <c r="E6" s="8">
        <f t="shared" si="1"/>
        <v>172630.25</v>
      </c>
      <c r="F6" s="8">
        <f t="shared" si="1"/>
        <v>242274.75</v>
      </c>
      <c r="G6" s="8">
        <f t="shared" si="1"/>
        <v>311919.25</v>
      </c>
      <c r="H6" s="8">
        <f t="shared" si="1"/>
        <v>381563.75</v>
      </c>
      <c r="I6" s="8">
        <f t="shared" si="1"/>
        <v>479520.875</v>
      </c>
      <c r="J6" s="8">
        <f t="shared" si="1"/>
        <v>605790.625</v>
      </c>
      <c r="K6" s="8">
        <f t="shared" si="1"/>
        <v>732060.375</v>
      </c>
      <c r="L6" s="8">
        <f t="shared" si="1"/>
        <v>858330.125</v>
      </c>
      <c r="M6" s="8">
        <f t="shared" si="1"/>
        <v>1003369.875</v>
      </c>
      <c r="N6" s="8">
        <f t="shared" si="1"/>
        <v>1167179.625</v>
      </c>
      <c r="O6" s="8">
        <f t="shared" si="1"/>
        <v>1330989.375</v>
      </c>
      <c r="P6" s="8">
        <f t="shared" si="1"/>
        <v>1494799.125</v>
      </c>
      <c r="Q6" s="8">
        <f t="shared" si="1"/>
        <v>1692116</v>
      </c>
      <c r="R6" s="8">
        <f t="shared" si="1"/>
        <v>1922940</v>
      </c>
      <c r="S6" s="8">
        <f t="shared" si="1"/>
        <v>2153764</v>
      </c>
      <c r="T6" s="8">
        <f t="shared" si="1"/>
        <v>2384588</v>
      </c>
    </row>
    <row r="7" spans="2:20" x14ac:dyDescent="0.2">
      <c r="B7" s="10" t="s">
        <v>60</v>
      </c>
      <c r="C7" s="23">
        <f t="shared" ref="C7:T7" si="2">wallet_fee*3*C6</f>
        <v>206712</v>
      </c>
      <c r="D7" s="23">
        <f t="shared" si="2"/>
        <v>620136</v>
      </c>
      <c r="E7" s="23">
        <f t="shared" si="2"/>
        <v>1035781.5</v>
      </c>
      <c r="F7" s="23">
        <f t="shared" si="2"/>
        <v>1453648.5</v>
      </c>
      <c r="G7" s="23">
        <f t="shared" si="2"/>
        <v>1871515.5</v>
      </c>
      <c r="H7" s="23">
        <f t="shared" si="2"/>
        <v>2289382.5</v>
      </c>
      <c r="I7" s="23">
        <f t="shared" si="2"/>
        <v>2877125.25</v>
      </c>
      <c r="J7" s="23">
        <f t="shared" si="2"/>
        <v>3634743.75</v>
      </c>
      <c r="K7" s="23">
        <f t="shared" si="2"/>
        <v>4392362.25</v>
      </c>
      <c r="L7" s="23">
        <f t="shared" si="2"/>
        <v>5149980.75</v>
      </c>
      <c r="M7" s="23">
        <f t="shared" si="2"/>
        <v>6020219.25</v>
      </c>
      <c r="N7" s="23">
        <f t="shared" si="2"/>
        <v>7003077.75</v>
      </c>
      <c r="O7" s="23">
        <f t="shared" si="2"/>
        <v>7985936.25</v>
      </c>
      <c r="P7" s="23">
        <f t="shared" si="2"/>
        <v>8968794.75</v>
      </c>
      <c r="Q7" s="23">
        <f t="shared" si="2"/>
        <v>10152696</v>
      </c>
      <c r="R7" s="23">
        <f t="shared" si="2"/>
        <v>11537640</v>
      </c>
      <c r="S7" s="23">
        <f t="shared" si="2"/>
        <v>12922584</v>
      </c>
      <c r="T7" s="23">
        <f t="shared" si="2"/>
        <v>14307528</v>
      </c>
    </row>
    <row r="8" spans="2:20" x14ac:dyDescent="0.2">
      <c r="B8" s="10" t="s">
        <v>61</v>
      </c>
      <c r="C8" s="23">
        <f t="shared" ref="C8:T8" si="3">transaction_volume*C6*3</f>
        <v>10335600</v>
      </c>
      <c r="D8" s="23">
        <f t="shared" si="3"/>
        <v>31006800</v>
      </c>
      <c r="E8" s="23">
        <f t="shared" si="3"/>
        <v>51789075</v>
      </c>
      <c r="F8" s="23">
        <f t="shared" si="3"/>
        <v>72682425</v>
      </c>
      <c r="G8" s="23">
        <f t="shared" si="3"/>
        <v>93575775</v>
      </c>
      <c r="H8" s="23">
        <f t="shared" si="3"/>
        <v>114469125</v>
      </c>
      <c r="I8" s="23">
        <f t="shared" si="3"/>
        <v>143856262.5</v>
      </c>
      <c r="J8" s="23">
        <f t="shared" si="3"/>
        <v>181737187.5</v>
      </c>
      <c r="K8" s="23">
        <f t="shared" si="3"/>
        <v>219618112.5</v>
      </c>
      <c r="L8" s="23">
        <f t="shared" si="3"/>
        <v>257499037.5</v>
      </c>
      <c r="M8" s="23">
        <f t="shared" si="3"/>
        <v>301010962.5</v>
      </c>
      <c r="N8" s="23">
        <f t="shared" si="3"/>
        <v>350153887.5</v>
      </c>
      <c r="O8" s="23">
        <f t="shared" si="3"/>
        <v>399296812.5</v>
      </c>
      <c r="P8" s="23">
        <f t="shared" si="3"/>
        <v>448439737.5</v>
      </c>
      <c r="Q8" s="23">
        <f t="shared" si="3"/>
        <v>507634800</v>
      </c>
      <c r="R8" s="23">
        <f t="shared" si="3"/>
        <v>576882000</v>
      </c>
      <c r="S8" s="23">
        <f t="shared" si="3"/>
        <v>646129200</v>
      </c>
      <c r="T8" s="23">
        <f t="shared" si="3"/>
        <v>715376400</v>
      </c>
    </row>
    <row r="9" spans="2:20" x14ac:dyDescent="0.2">
      <c r="B9" s="10" t="s">
        <v>62</v>
      </c>
      <c r="C9" s="23">
        <f t="shared" ref="C9:T9" si="4">transaction_fee*C8</f>
        <v>1550340</v>
      </c>
      <c r="D9" s="23">
        <f t="shared" si="4"/>
        <v>4651020</v>
      </c>
      <c r="E9" s="23">
        <f t="shared" si="4"/>
        <v>7768361.25</v>
      </c>
      <c r="F9" s="23">
        <f t="shared" si="4"/>
        <v>10902363.75</v>
      </c>
      <c r="G9" s="23">
        <f t="shared" si="4"/>
        <v>14036366.25</v>
      </c>
      <c r="H9" s="23">
        <f t="shared" si="4"/>
        <v>17170368.75</v>
      </c>
      <c r="I9" s="23">
        <f t="shared" si="4"/>
        <v>21578439.375</v>
      </c>
      <c r="J9" s="23">
        <f t="shared" si="4"/>
        <v>27260578.125</v>
      </c>
      <c r="K9" s="23">
        <f t="shared" si="4"/>
        <v>32942716.875</v>
      </c>
      <c r="L9" s="23">
        <f t="shared" si="4"/>
        <v>38624855.625</v>
      </c>
      <c r="M9" s="23">
        <f t="shared" si="4"/>
        <v>45151644.375</v>
      </c>
      <c r="N9" s="23">
        <f t="shared" si="4"/>
        <v>52523083.125</v>
      </c>
      <c r="O9" s="23">
        <f t="shared" si="4"/>
        <v>59894521.875</v>
      </c>
      <c r="P9" s="23">
        <f t="shared" si="4"/>
        <v>67265960.625</v>
      </c>
      <c r="Q9" s="23">
        <f t="shared" si="4"/>
        <v>76145220</v>
      </c>
      <c r="R9" s="23">
        <f t="shared" si="4"/>
        <v>86532300</v>
      </c>
      <c r="S9" s="23">
        <f t="shared" si="4"/>
        <v>96919380</v>
      </c>
      <c r="T9" s="23">
        <f t="shared" si="4"/>
        <v>107306460</v>
      </c>
    </row>
    <row r="10" spans="2:20" x14ac:dyDescent="0.2">
      <c r="B10" s="43" t="s">
        <v>53</v>
      </c>
      <c r="C10" s="27">
        <f>C7+C9</f>
        <v>1757052</v>
      </c>
      <c r="D10" s="27">
        <f t="shared" ref="D10:T10" si="5">D7+D9</f>
        <v>5271156</v>
      </c>
      <c r="E10" s="27">
        <f t="shared" si="5"/>
        <v>8804142.75</v>
      </c>
      <c r="F10" s="27">
        <f t="shared" si="5"/>
        <v>12356012.25</v>
      </c>
      <c r="G10" s="27">
        <f t="shared" si="5"/>
        <v>15907881.75</v>
      </c>
      <c r="H10" s="27">
        <f t="shared" si="5"/>
        <v>19459751.25</v>
      </c>
      <c r="I10" s="27">
        <f t="shared" si="5"/>
        <v>24455564.625</v>
      </c>
      <c r="J10" s="27">
        <f t="shared" si="5"/>
        <v>30895321.875</v>
      </c>
      <c r="K10" s="27">
        <f t="shared" si="5"/>
        <v>37335079.125</v>
      </c>
      <c r="L10" s="27">
        <f t="shared" si="5"/>
        <v>43774836.375</v>
      </c>
      <c r="M10" s="27">
        <f t="shared" si="5"/>
        <v>51171863.625</v>
      </c>
      <c r="N10" s="27">
        <f t="shared" si="5"/>
        <v>59526160.875</v>
      </c>
      <c r="O10" s="27">
        <f t="shared" si="5"/>
        <v>67880458.125</v>
      </c>
      <c r="P10" s="27">
        <f t="shared" si="5"/>
        <v>76234755.375</v>
      </c>
      <c r="Q10" s="27">
        <f t="shared" si="5"/>
        <v>86297916</v>
      </c>
      <c r="R10" s="27">
        <f t="shared" si="5"/>
        <v>98069940</v>
      </c>
      <c r="S10" s="27">
        <f t="shared" si="5"/>
        <v>109841964</v>
      </c>
      <c r="T10" s="27">
        <f t="shared" si="5"/>
        <v>121613988</v>
      </c>
    </row>
    <row r="12" spans="2:20" x14ac:dyDescent="0.2">
      <c r="B12" s="14" t="s">
        <v>36</v>
      </c>
      <c r="C12" s="14" t="s">
        <v>37</v>
      </c>
      <c r="D12" s="14" t="s">
        <v>28</v>
      </c>
    </row>
    <row r="13" spans="2:20" x14ac:dyDescent="0.2">
      <c r="B13" s="21" t="s">
        <v>56</v>
      </c>
      <c r="C13" s="46">
        <v>2</v>
      </c>
      <c r="D13" s="5" t="s">
        <v>27</v>
      </c>
    </row>
    <row r="14" spans="2:20" x14ac:dyDescent="0.2">
      <c r="B14" s="21" t="s">
        <v>43</v>
      </c>
      <c r="C14" s="46">
        <v>100</v>
      </c>
      <c r="D14" s="5" t="s">
        <v>27</v>
      </c>
    </row>
    <row r="15" spans="2:20" x14ac:dyDescent="0.2">
      <c r="B15" s="21" t="s">
        <v>59</v>
      </c>
      <c r="C15" s="47">
        <v>0.15</v>
      </c>
      <c r="D15" s="5"/>
    </row>
  </sheetData>
  <sheetProtection sheet="1" objects="1" scenarios="1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ICO Overview</vt:lpstr>
      <vt:lpstr>Dashboard</vt:lpstr>
      <vt:lpstr>ICO Model</vt:lpstr>
      <vt:lpstr>Revenue Model</vt:lpstr>
      <vt:lpstr>sell_pressure</vt:lpstr>
      <vt:lpstr>ICO Overview!token</vt:lpstr>
      <vt:lpstr>ICO Overview!token_price</vt:lpstr>
      <vt:lpstr>ICO Overview!tokens_issued</vt:lpstr>
      <vt:lpstr>tokens_issued</vt:lpstr>
      <vt:lpstr>transaction_fee</vt:lpstr>
      <vt:lpstr>transaction_volume</vt:lpstr>
      <vt:lpstr>wallet_fee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2017-12-29T17:26:18Z</dcterms:created>
  <dcterms:modified xsi:type="dcterms:W3CDTF">2018-01-11T21:49:44Z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0684f86a-b0b6-4b81-9786-79e03055bbc9</vt:lpwstr>
  </property>
</Properties>
</file>